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7\"/>
    </mc:Choice>
  </mc:AlternateContent>
  <bookViews>
    <workbookView xWindow="0" yWindow="0" windowWidth="23040" windowHeight="11052" tabRatio="413"/>
  </bookViews>
  <sheets>
    <sheet name="UKE_28_2017" sheetId="1" r:id="rId1"/>
  </sheets>
  <definedNames>
    <definedName name="Z_14D440E4_F18A_4F78_9989_38C1B133222D_.wvu.Cols" localSheetId="0" hidden="1">UKE_28_2017!#REF!</definedName>
    <definedName name="Z_14D440E4_F18A_4F78_9989_38C1B133222D_.wvu.PrintArea" localSheetId="0" hidden="1">UKE_28_2017!$B$1:$M$214</definedName>
    <definedName name="Z_14D440E4_F18A_4F78_9989_38C1B133222D_.wvu.Rows" localSheetId="0" hidden="1">UKE_28_2017!$326:$1048576,UKE_28_2017!$215:$325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32" i="1" l="1"/>
  <c r="I119" i="1"/>
  <c r="I125" i="1"/>
  <c r="I124" i="1" s="1"/>
  <c r="I138" i="1" s="1"/>
  <c r="I34" i="1"/>
  <c r="I30" i="1"/>
  <c r="H40" i="1"/>
  <c r="G33" i="1"/>
  <c r="G32" i="1" s="1"/>
  <c r="F178" i="1" l="1"/>
  <c r="J32" i="1" l="1"/>
  <c r="G178" i="1" l="1"/>
  <c r="I178" i="1"/>
  <c r="H60" i="1"/>
  <c r="H66" i="1" s="1"/>
  <c r="H30" i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I99" i="1" l="1"/>
  <c r="F40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<sst xmlns="http://schemas.openxmlformats.org/spreadsheetml/2006/main" count="225" uniqueCount="112">
  <si>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</si>
  <si>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</si>
  <si>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</si>
  <si>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</si>
  <si>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</si>
  <si>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</si>
  <si>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</si>
  <si>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</si>
  <si>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</si>
  <si>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</si>
  <si>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</si>
  <si>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</si>
  <si>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</si>
  <si>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</si>
  <si>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</si>
  <si>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</si>
  <si>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</si>
  <si>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</si>
  <si>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</si>
  <si>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</si>
  <si>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</si>
  <si>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</si>
  <si>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</si>
  <si>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</si>
  <si>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</si>
  <si>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</si>
  <si>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</si>
  <si>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</si>
  <si>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</si>
  <si>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</si>
  <si>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</si>
  <si>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</si>
  <si>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</si>
  <si>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</si>
  <si>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</si>
  <si>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</si>
  <si>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</si>
  <si>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</si>
  <si>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</si>
  <si>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</si>
  <si>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</si>
  <si>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</si>
  <si>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</si>
  <si>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</si>
  <si>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</si>
  <si>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</si>
  <si>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</si>
  <si>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</si>
  <si>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</si>
  <si>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</si>
  <si>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</si>
  <si>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</si>
  <si>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</si>
  <si>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</si>
  <si>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</si>
  <si>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</si>
  <si>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</si>
  <si>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</si>
  <si>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</si>
  <si>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</si>
  <si>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</si>
  <si>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</si>
  <si>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</si>
  <si>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</si>
  <si>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</si>
  <si>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</si>
  <si>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</si>
  <si>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</si>
  <si>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</si>
  <si>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</si>
  <si>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</si>
  <si>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</si>
  <si>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</si>
  <si>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</si>
  <si>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</si>
  <si>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</si>
  <si>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</si>
  <si>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</si>
  <si>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</si>
  <si>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</si>
  <si>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</si>
  <si>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</si>
  <si>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</si>
  <si>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</si>
  <si>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</si>
  <si>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</si>
  <si>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</si>
  <si>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</si>
  <si>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</si>
  <si>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</si>
  <si>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</si>
  <si>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</si>
  <si>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</si>
  <si>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</si>
  <si>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</si>
  <si>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</si>
  <si>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</si>
  <si>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</si>
  <si>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</si>
  <si>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</si>
  <si>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</si>
  <si>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</si>
  <si>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</si>
  <si>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</si>
  <si>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</si>
  <si>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</si>
  <si>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28</t>
  </si>
  <si>
    <t>LANDET KVANTUM T.O.M UKE 28</t>
  </si>
  <si>
    <t>LANDET KVANTUM T.O.M. UKE 28 2016</t>
  </si>
  <si>
    <r>
      <t xml:space="preserve">3 </t>
    </r>
    <r>
      <rPr>
        <sz val="9"/>
        <color theme="1"/>
        <rFont val="Calibri"/>
        <family val="2"/>
      </rPr>
      <t>Registrert rekreasjonsfiske utgjør 967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</si>
  <si>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39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</si>
  <si>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255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</si>
</sst>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10" sqref="I10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26" t="s">
        <v>88</v>
      </c>
      <c r="C2" s="427"/>
      <c r="D2" s="427"/>
      <c r="E2" s="427"/>
      <c r="F2" s="427"/>
      <c r="G2" s="427"/>
      <c r="H2" s="427"/>
      <c r="I2" s="427"/>
      <c r="J2" s="427"/>
      <c r="K2" s="428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09" t="s">
        <v>2</v>
      </c>
      <c r="D9" s="410"/>
      <c r="E9" s="409" t="s">
        <v>20</v>
      </c>
      <c r="F9" s="410"/>
      <c r="G9" s="409" t="s">
        <v>21</v>
      </c>
      <c r="H9" s="410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11" t="s">
        <v>8</v>
      </c>
      <c r="C18" s="412"/>
      <c r="D18" s="412"/>
      <c r="E18" s="412"/>
      <c r="F18" s="412"/>
      <c r="G18" s="412"/>
      <c r="H18" s="412"/>
      <c r="I18" s="412"/>
      <c r="J18" s="412"/>
      <c r="K18" s="413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483.88060000000002</v>
      </c>
      <c r="G21" s="339">
        <f>G22+G23</f>
        <v>59635.326000000001</v>
      </c>
      <c r="H21" s="339"/>
      <c r="I21" s="339">
        <f>I23+I22</f>
        <v>71273.673999999999</v>
      </c>
      <c r="J21" s="340">
        <f>J23+J22</f>
        <v>61819.214399999997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130159</v>
      </c>
      <c r="F22" s="341">
        <v>483.88060000000002</v>
      </c>
      <c r="G22" s="341">
        <v>59325.326000000001</v>
      </c>
      <c r="H22" s="341"/>
      <c r="I22" s="341">
        <f>E22-G22</f>
        <v>70833.673999999999</v>
      </c>
      <c r="J22" s="342">
        <v>61139.214399999997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/>
      <c r="G23" s="343">
        <v>310</v>
      </c>
      <c r="H23" s="343"/>
      <c r="I23" s="341">
        <f>E23-G23</f>
        <v>440</v>
      </c>
      <c r="J23" s="342">
        <v>680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866.30970000000002</v>
      </c>
      <c r="G24" s="339">
        <f>G25+G31+G32</f>
        <v>233693.11985000002</v>
      </c>
      <c r="H24" s="339"/>
      <c r="I24" s="339">
        <f>I25+I31+I32</f>
        <v>35236.880149999997</v>
      </c>
      <c r="J24" s="340">
        <f>J25+J31+J32</f>
        <v>226593.02664999999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803.30970000000002</v>
      </c>
      <c r="G25" s="345">
        <f>G26+G27+G28+G29</f>
        <v>189875.14365000001</v>
      </c>
      <c r="H25" s="345"/>
      <c r="I25" s="345">
        <f>I26+I27+I28+I29+I30</f>
        <v>22285.856350000002</v>
      </c>
      <c r="J25" s="346">
        <f>J26+J27+J28+J29+J30</f>
        <v>179883.56975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103.14660000000001</v>
      </c>
      <c r="G26" s="347">
        <v>48189.070599999999</v>
      </c>
      <c r="H26" s="347">
        <v>839</v>
      </c>
      <c r="I26" s="347">
        <f>E26-G26+H26</f>
        <v>5710.9294000000009</v>
      </c>
      <c r="J26" s="348">
        <v>47484.050799999997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83.713200000000001</v>
      </c>
      <c r="G27" s="347">
        <v>50723.683100000002</v>
      </c>
      <c r="H27" s="347">
        <v>1094</v>
      </c>
      <c r="I27" s="347">
        <f>E27-G27+H27</f>
        <v>2857.316899999998</v>
      </c>
      <c r="J27" s="348">
        <v>48958.4231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55564</v>
      </c>
      <c r="F28" s="347">
        <v>355.8836</v>
      </c>
      <c r="G28" s="347">
        <v>55123.273999999998</v>
      </c>
      <c r="H28" s="347">
        <v>2639</v>
      </c>
      <c r="I28" s="347">
        <f>E28-G28+H28</f>
        <v>3079.7260000000024</v>
      </c>
      <c r="J28" s="348">
        <v>48138.721649999999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33849</v>
      </c>
      <c r="F29" s="347">
        <v>260.56630000000001</v>
      </c>
      <c r="G29" s="347">
        <v>35839.115949999999</v>
      </c>
      <c r="H29" s="347">
        <v>1758</v>
      </c>
      <c r="I29" s="347">
        <f>E29-G29+H29</f>
        <v>-232.11594999999943</v>
      </c>
      <c r="J29" s="348">
        <v>35302.374199999998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/>
      <c r="H30" s="347">
        <f>SUM(H26:H29)</f>
        <v>6330</v>
      </c>
      <c r="I30" s="347">
        <f>E30-H30</f>
        <v>10870</v>
      </c>
      <c r="J30" s="348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34484</v>
      </c>
      <c r="F31" s="345"/>
      <c r="G31" s="345">
        <v>18120.976200000001</v>
      </c>
      <c r="H31" s="347"/>
      <c r="I31" s="345">
        <f t="shared" ref="I31" si="0">E31-G31</f>
        <v>16363.023799999999</v>
      </c>
      <c r="J31" s="346">
        <v>16892.545900000001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63</v>
      </c>
      <c r="G32" s="345">
        <f>G33</f>
        <v>25697</v>
      </c>
      <c r="H32" s="347"/>
      <c r="I32" s="345">
        <f>I33+I34</f>
        <v>-3412</v>
      </c>
      <c r="J32" s="346">
        <f>J33</f>
        <v>29816.911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20185</v>
      </c>
      <c r="F33" s="347">
        <v>63</v>
      </c>
      <c r="G33" s="347">
        <f>29058-G37</f>
        <v>25697</v>
      </c>
      <c r="H33" s="347">
        <v>571</v>
      </c>
      <c r="I33" s="347">
        <f>E33-G33+H33</f>
        <v>-4941</v>
      </c>
      <c r="J33" s="348">
        <v>29816.911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/>
      <c r="H34" s="350"/>
      <c r="I34" s="350">
        <f>E34-H33</f>
        <v>1529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400">
        <v>4000</v>
      </c>
      <c r="E35" s="352">
        <v>4000</v>
      </c>
      <c r="F35" s="352">
        <v>2</v>
      </c>
      <c r="G35" s="352">
        <v>2736.5479500000001</v>
      </c>
      <c r="H35" s="352"/>
      <c r="I35" s="383">
        <f>E35-G35</f>
        <v>1263.4520499999999</v>
      </c>
      <c r="J35" s="384">
        <v>3267.6646500000002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27"/>
      <c r="G36" s="327">
        <v>409.9316</v>
      </c>
      <c r="H36" s="327"/>
      <c r="I36" s="383">
        <f>E36-G36</f>
        <v>277.0684</v>
      </c>
      <c r="J36" s="384">
        <v>377.8374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/>
      <c r="G37" s="327">
        <v>3361</v>
      </c>
      <c r="H37" s="382"/>
      <c r="I37" s="383">
        <f>E37-G37</f>
        <v>-361</v>
      </c>
      <c r="J37" s="384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8</v>
      </c>
      <c r="G38" s="327">
        <v>7000</v>
      </c>
      <c r="H38" s="327"/>
      <c r="I38" s="383">
        <f t="shared" ref="I38:I39" si="1">D38-G38</f>
        <v>0</v>
      </c>
      <c r="J38" s="384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/>
      <c r="G39" s="327">
        <v>35</v>
      </c>
      <c r="H39" s="327"/>
      <c r="I39" s="383">
        <f t="shared" si="1"/>
        <v>-35</v>
      </c>
      <c r="J39" s="384">
        <v>26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</f>
        <v>1360.1903</v>
      </c>
      <c r="G40" s="199">
        <f>G21+G24+G35+G36+G37+G38+G39</f>
        <v>306870.92540000001</v>
      </c>
      <c r="H40" s="199">
        <f>H26+H27+H28+H29+H33</f>
        <v>6901</v>
      </c>
      <c r="I40" s="199">
        <f>I21+I24+I35+I36+I37+I38+I39</f>
        <v>107655.07460000001</v>
      </c>
      <c r="J40" s="211">
        <f>J21+J24+J35+J36+J37+J38+J39</f>
        <v>299083.74309999996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01" t="s">
        <v>2</v>
      </c>
      <c r="D49" s="40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1" t="s">
        <v>8</v>
      </c>
      <c r="C55" s="412"/>
      <c r="D55" s="412"/>
      <c r="E55" s="412"/>
      <c r="F55" s="412"/>
      <c r="G55" s="412"/>
      <c r="H55" s="412"/>
      <c r="I55" s="412"/>
      <c r="J55" s="412"/>
      <c r="K55" s="413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28</v>
      </c>
      <c r="F56" s="196" t="str">
        <f>G20</f>
        <v>LANDET KVANTUM T.O.M UKE 28</v>
      </c>
      <c r="G56" s="196" t="str">
        <f>I20</f>
        <v>RESTKVOTER</v>
      </c>
      <c r="H56" s="197" t="str">
        <f>J20</f>
        <v>LANDET KVANTUM T.O.M. UKE 28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5" t="s">
        <v>35</v>
      </c>
      <c r="D57" s="421"/>
      <c r="E57" s="431"/>
      <c r="F57" s="358">
        <v>1194.7716</v>
      </c>
      <c r="G57" s="436"/>
      <c r="H57" s="429">
        <v>834.37049999999999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22"/>
      <c r="E58" s="387">
        <v>17.815000000000001</v>
      </c>
      <c r="F58" s="439">
        <v>905.08540000000005</v>
      </c>
      <c r="G58" s="437"/>
      <c r="H58" s="360">
        <v>763.68669999999997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23"/>
      <c r="E59" s="432">
        <v>6.0990000000000002</v>
      </c>
      <c r="F59" s="441">
        <v>46.593200000000003</v>
      </c>
      <c r="G59" s="438"/>
      <c r="H59" s="307">
        <v>111.3147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33">
        <f>SUM(E61:E63)</f>
        <v>7.9863999999999997</v>
      </c>
      <c r="F60" s="358">
        <f>F61+F62+F63</f>
        <v>4875.5106999999998</v>
      </c>
      <c r="G60" s="439">
        <f>D60-F60</f>
        <v>2224.4893000000002</v>
      </c>
      <c r="H60" s="361">
        <f>H61+H62+H63</f>
        <v>4527.6504000000004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8">
        <v>0.77110000000000001</v>
      </c>
      <c r="F61" s="370">
        <v>2020.5436</v>
      </c>
      <c r="G61" s="370"/>
      <c r="H61" s="371">
        <v>1966.0666000000001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8">
        <v>4.9782999999999999</v>
      </c>
      <c r="F62" s="370">
        <v>1972.4068</v>
      </c>
      <c r="G62" s="370"/>
      <c r="H62" s="371">
        <v>1769.4322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9">
        <v>2.2370000000000001</v>
      </c>
      <c r="F63" s="390">
        <v>882.56029999999998</v>
      </c>
      <c r="G63" s="390"/>
      <c r="H63" s="430">
        <v>792.15160000000003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34"/>
      <c r="F64" s="398">
        <v>0.75219999999999998</v>
      </c>
      <c r="G64" s="398">
        <f>D64-F64</f>
        <v>84.247799999999998</v>
      </c>
      <c r="H64" s="237">
        <v>19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35">
        <v>1</v>
      </c>
      <c r="F65" s="440">
        <v>340</v>
      </c>
      <c r="G65" s="440"/>
      <c r="H65" s="303">
        <v>197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32.900400000000005</v>
      </c>
      <c r="F66" s="203">
        <f>F57+F58+F59+F60+F64+F65</f>
        <v>7362.7130999999999</v>
      </c>
      <c r="G66" s="203">
        <f>D66-F66</f>
        <v>4862.2869000000001</v>
      </c>
      <c r="H66" s="211">
        <f>H57+H58+H59+H60+H64+H65</f>
        <v>6453.0223000000005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24"/>
      <c r="D67" s="424"/>
      <c r="E67" s="424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09" t="s">
        <v>2</v>
      </c>
      <c r="D74" s="410"/>
      <c r="E74" s="409" t="s">
        <v>20</v>
      </c>
      <c r="F74" s="417"/>
      <c r="G74" s="409" t="s">
        <v>21</v>
      </c>
      <c r="H74" s="410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25" t="s">
        <v>97</v>
      </c>
      <c r="D80" s="425"/>
      <c r="E80" s="425"/>
      <c r="F80" s="425"/>
      <c r="G80" s="425"/>
      <c r="H80" s="425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25"/>
      <c r="D81" s="425"/>
      <c r="E81" s="425"/>
      <c r="F81" s="425"/>
      <c r="G81" s="425"/>
      <c r="H81" s="425"/>
      <c r="I81" s="262"/>
      <c r="J81" s="262"/>
      <c r="K81" s="259"/>
      <c r="L81" s="262"/>
      <c r="M81" s="119"/>
    </row>
    <row r="82" spans="1:13" ht="14.1" customHeight="1" x14ac:dyDescent="0.3">
      <c r="B82" s="418" t="s">
        <v>8</v>
      </c>
      <c r="C82" s="419"/>
      <c r="D82" s="419"/>
      <c r="E82" s="419"/>
      <c r="F82" s="419"/>
      <c r="G82" s="419"/>
      <c r="H82" s="419"/>
      <c r="I82" s="419"/>
      <c r="J82" s="419"/>
      <c r="K82" s="420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28</v>
      </c>
      <c r="G84" s="196" t="str">
        <f>G20</f>
        <v>LANDET KVANTUM T.O.M UKE 28</v>
      </c>
      <c r="H84" s="196" t="str">
        <f>I20</f>
        <v>RESTKVOTER</v>
      </c>
      <c r="I84" s="197" t="str">
        <f>J20</f>
        <v>LANDET KVANTUM T.O.M. UKE 28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703.97429999999997</v>
      </c>
      <c r="G85" s="339">
        <f>G86+G87</f>
        <v>36751.611700000001</v>
      </c>
      <c r="H85" s="339">
        <f>H86+H87</f>
        <v>12591.388299999997</v>
      </c>
      <c r="I85" s="340">
        <f>I86+I87</f>
        <v>33818.259400000003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48593</v>
      </c>
      <c r="F86" s="341">
        <v>703.97429999999997</v>
      </c>
      <c r="G86" s="341">
        <v>36494.554600000003</v>
      </c>
      <c r="H86" s="341">
        <f>E86-G86</f>
        <v>12098.445399999997</v>
      </c>
      <c r="I86" s="342">
        <v>33538.259400000003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257.05709999999999</v>
      </c>
      <c r="H87" s="343">
        <f>E87-G87</f>
        <v>492.94290000000001</v>
      </c>
      <c r="I87" s="344">
        <v>280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1081.7208000000001</v>
      </c>
      <c r="G88" s="339">
        <f t="shared" si="2"/>
        <v>36148.077799999999</v>
      </c>
      <c r="H88" s="339">
        <f>H89+H94+H95</f>
        <v>42234.922200000001</v>
      </c>
      <c r="I88" s="340">
        <f t="shared" si="2"/>
        <v>39862.893200000006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1024.3362</v>
      </c>
      <c r="G89" s="345">
        <f t="shared" si="3"/>
        <v>25401.587300000003</v>
      </c>
      <c r="H89" s="345">
        <f>H90+H91+H92+H93</f>
        <v>33548.412700000001</v>
      </c>
      <c r="I89" s="346">
        <f t="shared" si="3"/>
        <v>31215.968200000003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216.81309999999999</v>
      </c>
      <c r="G90" s="347">
        <v>3944.4643000000001</v>
      </c>
      <c r="H90" s="347">
        <f t="shared" ref="H90:H96" si="4">E90-G90</f>
        <v>13386.5357</v>
      </c>
      <c r="I90" s="348">
        <v>4791.5877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189.88820000000001</v>
      </c>
      <c r="G91" s="347">
        <v>6551.7136</v>
      </c>
      <c r="H91" s="347">
        <f t="shared" si="4"/>
        <v>9601.2864000000009</v>
      </c>
      <c r="I91" s="348">
        <v>8449.3919999999998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17575</v>
      </c>
      <c r="F92" s="347">
        <v>293.93900000000002</v>
      </c>
      <c r="G92" s="347">
        <v>8890.1129000000001</v>
      </c>
      <c r="H92" s="347">
        <f t="shared" si="4"/>
        <v>8684.8870999999999</v>
      </c>
      <c r="I92" s="348">
        <v>8762.4261000000006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7891</v>
      </c>
      <c r="F93" s="347">
        <v>323.69589999999999</v>
      </c>
      <c r="G93" s="347">
        <v>6015.2965000000004</v>
      </c>
      <c r="H93" s="347">
        <f t="shared" si="4"/>
        <v>1875.7034999999996</v>
      </c>
      <c r="I93" s="348">
        <v>9212.5624000000007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12992</v>
      </c>
      <c r="F94" s="345"/>
      <c r="G94" s="345">
        <v>9505.4172999999992</v>
      </c>
      <c r="H94" s="345">
        <f t="shared" si="4"/>
        <v>3486.5827000000008</v>
      </c>
      <c r="I94" s="346">
        <v>6960.0455000000002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6441</v>
      </c>
      <c r="F95" s="356">
        <v>57.384599999999999</v>
      </c>
      <c r="G95" s="356">
        <v>1241.0732</v>
      </c>
      <c r="H95" s="356">
        <f t="shared" si="4"/>
        <v>5199.9268000000002</v>
      </c>
      <c r="I95" s="357">
        <v>1686.8795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00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73</v>
      </c>
      <c r="H98" s="327">
        <f>D98-G98</f>
        <v>-73</v>
      </c>
      <c r="I98" s="334">
        <v>159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226">
        <f t="shared" si="6"/>
        <v>1785.6950999999999</v>
      </c>
      <c r="G99" s="226">
        <f t="shared" si="6"/>
        <v>73298.20210000001</v>
      </c>
      <c r="H99" s="226">
        <f>H85+H88+H96+H97+H98</f>
        <v>55036.797899999998</v>
      </c>
      <c r="I99" s="200">
        <f>I85+I88+I96+I97+I98</f>
        <v>74165.294999999998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4" t="s">
        <v>1</v>
      </c>
      <c r="C107" s="415"/>
      <c r="D107" s="415"/>
      <c r="E107" s="415"/>
      <c r="F107" s="415"/>
      <c r="G107" s="415"/>
      <c r="H107" s="415"/>
      <c r="I107" s="415"/>
      <c r="J107" s="415"/>
      <c r="K107" s="416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09" t="s">
        <v>2</v>
      </c>
      <c r="D109" s="410"/>
      <c r="E109" s="409" t="s">
        <v>20</v>
      </c>
      <c r="F109" s="410"/>
      <c r="G109" s="409" t="s">
        <v>21</v>
      </c>
      <c r="H109" s="410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1" t="s">
        <v>8</v>
      </c>
      <c r="C116" s="412"/>
      <c r="D116" s="412"/>
      <c r="E116" s="412"/>
      <c r="F116" s="412"/>
      <c r="G116" s="412"/>
      <c r="H116" s="412"/>
      <c r="I116" s="412"/>
      <c r="J116" s="412"/>
      <c r="K116" s="413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28</v>
      </c>
      <c r="G118" s="196" t="str">
        <f>G20</f>
        <v>LANDET KVANTUM T.O.M UKE 28</v>
      </c>
      <c r="H118" s="196" t="str">
        <f>I20</f>
        <v>RESTKVOTER</v>
      </c>
      <c r="I118" s="197" t="str">
        <f>J20</f>
        <v>LANDET KVANTUM T.O.M. UKE 28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358">
        <f>F120+F121+F122</f>
        <v>404.21570000000003</v>
      </c>
      <c r="G119" s="358">
        <f>G120+G121+G122</f>
        <v>23456.494499999997</v>
      </c>
      <c r="H119" s="358">
        <f>D119-G119</f>
        <v>25100.505500000003</v>
      </c>
      <c r="I119" s="361">
        <f>I120+I121+I122</f>
        <v>18794.793000000001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91">
        <v>39955</v>
      </c>
      <c r="F120" s="362">
        <v>404.21570000000003</v>
      </c>
      <c r="G120" s="362">
        <v>19625.532899999998</v>
      </c>
      <c r="H120" s="362">
        <f t="shared" ref="H120:H126" si="7">E120-G120</f>
        <v>20329.467100000002</v>
      </c>
      <c r="I120" s="363">
        <v>14788.329100000001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91">
        <v>9140</v>
      </c>
      <c r="F121" s="362"/>
      <c r="G121" s="362">
        <v>3830.9616000000001</v>
      </c>
      <c r="H121" s="362">
        <f t="shared" si="7"/>
        <v>5309.0383999999995</v>
      </c>
      <c r="I121" s="363">
        <v>4006.4639000000002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2">
        <v>500</v>
      </c>
      <c r="F122" s="364"/>
      <c r="G122" s="364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31815</v>
      </c>
      <c r="F123" s="304">
        <v>638.17399999999998</v>
      </c>
      <c r="G123" s="304">
        <v>22433.094000000001</v>
      </c>
      <c r="H123" s="304">
        <f t="shared" si="7"/>
        <v>9381.905999999999</v>
      </c>
      <c r="I123" s="306">
        <v>20724.276999999998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366">
        <f>F125+F130+F133</f>
        <v>261.34050000000002</v>
      </c>
      <c r="G124" s="366">
        <f>G133+G130+G125</f>
        <v>26981.720800000003</v>
      </c>
      <c r="H124" s="366">
        <f t="shared" si="7"/>
        <v>24446.279199999997</v>
      </c>
      <c r="I124" s="367">
        <f>I125+I130+I133</f>
        <v>34304.470399999998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68">
        <f>F126+F127+F128+F129</f>
        <v>184.83300000000003</v>
      </c>
      <c r="G125" s="368">
        <f>G126+G127+G129+G128</f>
        <v>20482.504300000001</v>
      </c>
      <c r="H125" s="368">
        <f t="shared" si="7"/>
        <v>17767.495699999999</v>
      </c>
      <c r="I125" s="369">
        <f>I126+I127+I128+I129</f>
        <v>26966.616699999999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12070</v>
      </c>
      <c r="F126" s="370">
        <v>32.868600000000001</v>
      </c>
      <c r="G126" s="370">
        <v>3277.3103000000001</v>
      </c>
      <c r="H126" s="370">
        <f t="shared" si="7"/>
        <v>8792.689699999999</v>
      </c>
      <c r="I126" s="371">
        <v>3856.3258000000001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10860</v>
      </c>
      <c r="F127" s="370">
        <v>48.298900000000003</v>
      </c>
      <c r="G127" s="370">
        <v>5119.9714000000004</v>
      </c>
      <c r="H127" s="370">
        <f>E127-G127</f>
        <v>5740.0285999999996</v>
      </c>
      <c r="I127" s="371">
        <v>7179.5492000000004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9306</v>
      </c>
      <c r="F128" s="370">
        <v>57.373199999999997</v>
      </c>
      <c r="G128" s="370">
        <v>5644.8078999999998</v>
      </c>
      <c r="H128" s="370">
        <f t="shared" ref="H128:H134" si="8">E128-G128</f>
        <v>3661.1921000000002</v>
      </c>
      <c r="I128" s="371">
        <v>8083.3332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6014</v>
      </c>
      <c r="F129" s="370">
        <v>46.292299999999997</v>
      </c>
      <c r="G129" s="370">
        <v>6440.4147000000003</v>
      </c>
      <c r="H129" s="370">
        <f t="shared" si="8"/>
        <v>-426.41470000000027</v>
      </c>
      <c r="I129" s="371">
        <v>7847.4084999999995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4">
        <f>E131+E132</f>
        <v>6070</v>
      </c>
      <c r="F130" s="372"/>
      <c r="G130" s="372">
        <v>3632.6808000000001</v>
      </c>
      <c r="H130" s="372">
        <f t="shared" si="8"/>
        <v>2437.3191999999999</v>
      </c>
      <c r="I130" s="373">
        <v>3757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395">
        <v>5570</v>
      </c>
      <c r="F131" s="374"/>
      <c r="G131" s="374">
        <v>3627.5722000000001</v>
      </c>
      <c r="H131" s="374">
        <f t="shared" si="8"/>
        <v>1942.4277999999999</v>
      </c>
      <c r="I131" s="375">
        <v>3709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395">
        <v>500</v>
      </c>
      <c r="F132" s="374"/>
      <c r="G132" s="374">
        <f>G130-G131</f>
        <v>5.108600000000024</v>
      </c>
      <c r="H132" s="374">
        <f t="shared" si="8"/>
        <v>494.89139999999998</v>
      </c>
      <c r="I132" s="375">
        <f>I130-I131</f>
        <v>48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6">
        <v>7108</v>
      </c>
      <c r="F133" s="376">
        <v>76.507499999999993</v>
      </c>
      <c r="G133" s="376">
        <v>2866.5356999999999</v>
      </c>
      <c r="H133" s="376">
        <f t="shared" si="8"/>
        <v>4241.4642999999996</v>
      </c>
      <c r="I133" s="377">
        <v>3580.8537000000001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398"/>
      <c r="G134" s="398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71</v>
      </c>
      <c r="D135" s="302">
        <v>2000</v>
      </c>
      <c r="E135" s="305">
        <v>2000</v>
      </c>
      <c r="F135" s="305">
        <v>14.825799999999999</v>
      </c>
      <c r="G135" s="305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6"/>
      <c r="G136" s="236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40"/>
      <c r="G137" s="240">
        <v>230</v>
      </c>
      <c r="H137" s="240">
        <f>E137-G137</f>
        <v>-230</v>
      </c>
      <c r="I137" s="303">
        <v>340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203">
        <f>F119+F123+F124+F134+F135+F136+F137</f>
        <v>1318.556</v>
      </c>
      <c r="G138" s="203">
        <f>G119+G123+G124+G134+G135+G136+G137</f>
        <v>75275.705799999996</v>
      </c>
      <c r="H138" s="203">
        <f>E138-G138</f>
        <v>59944.294200000004</v>
      </c>
      <c r="I138" s="200">
        <f>I119+I123+I124+I134+I135+I136+I137</f>
        <v>76339.054799999998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01" t="s">
        <v>2</v>
      </c>
      <c r="D148" s="40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28</v>
      </c>
      <c r="F157" s="70" t="str">
        <f>G20</f>
        <v>LANDET KVANTUM T.O.M UKE 28</v>
      </c>
      <c r="G157" s="70" t="str">
        <f>I20</f>
        <v>RESTKVOTER</v>
      </c>
      <c r="H157" s="93" t="str">
        <f>J20</f>
        <v>LANDET KVANTUM T.O.M. UKE 28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/>
      <c r="F158" s="185">
        <v>7546</v>
      </c>
      <c r="G158" s="185">
        <f>D158-F158</f>
        <v>9931</v>
      </c>
      <c r="H158" s="223">
        <v>9678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18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0</v>
      </c>
      <c r="F161" s="187">
        <f>SUM(F158:F160)</f>
        <v>7552</v>
      </c>
      <c r="G161" s="187">
        <f>D161-F161</f>
        <v>10048</v>
      </c>
      <c r="H161" s="210">
        <f>SUM(H158:H160)</f>
        <v>9696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06" t="s">
        <v>1</v>
      </c>
      <c r="C164" s="407"/>
      <c r="D164" s="407"/>
      <c r="E164" s="407"/>
      <c r="F164" s="407"/>
      <c r="G164" s="407"/>
      <c r="H164" s="407"/>
      <c r="I164" s="407"/>
      <c r="J164" s="407"/>
      <c r="K164" s="408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01" t="s">
        <v>2</v>
      </c>
      <c r="D166" s="402"/>
      <c r="E166" s="401" t="s">
        <v>56</v>
      </c>
      <c r="F166" s="402"/>
      <c r="G166" s="401" t="s">
        <v>57</v>
      </c>
      <c r="H166" s="402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03" t="s">
        <v>8</v>
      </c>
      <c r="C175" s="404"/>
      <c r="D175" s="404"/>
      <c r="E175" s="404"/>
      <c r="F175" s="404"/>
      <c r="G175" s="404"/>
      <c r="H175" s="404"/>
      <c r="I175" s="404"/>
      <c r="J175" s="404"/>
      <c r="K175" s="405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28</v>
      </c>
      <c r="G177" s="70" t="str">
        <f>G20</f>
        <v>LANDET KVANTUM T.O.M UKE 28</v>
      </c>
      <c r="H177" s="70" t="str">
        <f>I20</f>
        <v>RESTKVOTER</v>
      </c>
      <c r="I177" s="93" t="str">
        <f>J20</f>
        <v>LANDET KVANTUM T.O.M. UKE 28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312">
        <f>F179+F180+F181+F182</f>
        <v>161.66669999999999</v>
      </c>
      <c r="G178" s="312">
        <f t="shared" si="10"/>
        <v>32709.352000000003</v>
      </c>
      <c r="H178" s="312">
        <f t="shared" si="10"/>
        <v>7170.6479999999983</v>
      </c>
      <c r="I178" s="317">
        <f>I179+I180+I181+I182</f>
        <v>19643.986599999997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12</v>
      </c>
      <c r="D179" s="294">
        <v>24096</v>
      </c>
      <c r="E179" s="310">
        <v>25535</v>
      </c>
      <c r="F179" s="310"/>
      <c r="G179" s="310">
        <v>27345.143800000002</v>
      </c>
      <c r="H179" s="310">
        <f>E179-G179</f>
        <v>-1810.1438000000016</v>
      </c>
      <c r="I179" s="315">
        <v>13584.589099999999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310"/>
      <c r="G180" s="310">
        <v>2117.3656000000001</v>
      </c>
      <c r="H180" s="310">
        <f t="shared" ref="H180:H182" si="11">E180-G180</f>
        <v>4528.6343999999999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310">
        <v>36.226300000000002</v>
      </c>
      <c r="G181" s="310">
        <v>1246.5853</v>
      </c>
      <c r="H181" s="310">
        <f t="shared" si="11"/>
        <v>547.41470000000004</v>
      </c>
      <c r="I181" s="315">
        <v>2188.058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42" t="s">
        <v>49</v>
      </c>
      <c r="D182" s="443">
        <v>5883</v>
      </c>
      <c r="E182" s="444">
        <v>5905</v>
      </c>
      <c r="F182" s="444">
        <v>125.4404</v>
      </c>
      <c r="G182" s="444">
        <v>2000.2573</v>
      </c>
      <c r="H182" s="444">
        <f t="shared" si="11"/>
        <v>3904.7426999999998</v>
      </c>
      <c r="I182" s="445">
        <v>2230.4364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319"/>
      <c r="G183" s="319">
        <v>2546.1109999999999</v>
      </c>
      <c r="H183" s="314">
        <f>E183-G183</f>
        <v>2953.8890000000001</v>
      </c>
      <c r="I183" s="319">
        <v>2270.9614999999999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317">
        <f>F185+F186</f>
        <v>51.527900000000002</v>
      </c>
      <c r="G184" s="317">
        <f>G185+G186</f>
        <v>3381.8804</v>
      </c>
      <c r="H184" s="312">
        <f>E184-G184</f>
        <v>4618.1196</v>
      </c>
      <c r="I184" s="317">
        <f>I185+I186</f>
        <v>1735.3677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315">
        <v>24.743500000000001</v>
      </c>
      <c r="G185" s="315">
        <v>1424.0399</v>
      </c>
      <c r="H185" s="310"/>
      <c r="I185" s="315">
        <v>871.33320000000003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318">
        <v>26.784400000000002</v>
      </c>
      <c r="G186" s="318">
        <v>1957.8405</v>
      </c>
      <c r="H186" s="313"/>
      <c r="I186" s="318">
        <v>864.03449999999998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314"/>
      <c r="G187" s="314">
        <v>14</v>
      </c>
      <c r="H187" s="314">
        <f>E187-G187</f>
        <v>-4</v>
      </c>
      <c r="I187" s="319"/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311"/>
      <c r="G188" s="311">
        <v>20</v>
      </c>
      <c r="H188" s="311">
        <f>D188-G188</f>
        <v>-20</v>
      </c>
      <c r="I188" s="316">
        <v>43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203">
        <f>F178+F183+F184+F187+F188</f>
        <v>213.19459999999998</v>
      </c>
      <c r="G189" s="203">
        <f>G178+G183+G184+G187+G188</f>
        <v>38671.343400000005</v>
      </c>
      <c r="H189" s="203">
        <f>H178+H183+H184+H187+H188</f>
        <v>14718.656599999998</v>
      </c>
      <c r="I189" s="200">
        <f>I178+I183+I184+I187+I188</f>
        <v>23693.315799999997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06" t="s">
        <v>1</v>
      </c>
      <c r="C194" s="407"/>
      <c r="D194" s="407"/>
      <c r="E194" s="407"/>
      <c r="F194" s="407"/>
      <c r="G194" s="407"/>
      <c r="H194" s="407"/>
      <c r="I194" s="407"/>
      <c r="J194" s="407"/>
      <c r="K194" s="408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01" t="s">
        <v>2</v>
      </c>
      <c r="D196" s="40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03" t="s">
        <v>8</v>
      </c>
      <c r="C204" s="404"/>
      <c r="D204" s="404"/>
      <c r="E204" s="404"/>
      <c r="F204" s="404"/>
      <c r="G204" s="404"/>
      <c r="H204" s="404"/>
      <c r="I204" s="404"/>
      <c r="J204" s="404"/>
      <c r="K204" s="405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28</v>
      </c>
      <c r="F206" s="70" t="str">
        <f>G20</f>
        <v>LANDET KVANTUM T.O.M UKE 28</v>
      </c>
      <c r="G206" s="70" t="str">
        <f>I20</f>
        <v>RESTKVOTER</v>
      </c>
      <c r="H206" s="93" t="str">
        <f>J20</f>
        <v>LANDET KVANTUM T.O.M. UKE 28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21</v>
      </c>
      <c r="F207" s="185">
        <v>700</v>
      </c>
      <c r="G207" s="185"/>
      <c r="H207" s="223">
        <v>955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69</v>
      </c>
      <c r="F208" s="185">
        <v>2012</v>
      </c>
      <c r="G208" s="185"/>
      <c r="H208" s="223">
        <v>1952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10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90</v>
      </c>
      <c r="F211" s="187">
        <f>SUM(F207:F210)</f>
        <v>2730</v>
      </c>
      <c r="G211" s="187">
        <f>D211-F211</f>
        <v>3555</v>
      </c>
      <c r="H211" s="210">
        <f>H207+H208+H209+H210</f>
        <v>2933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tonn)&amp;R18.07.2017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2017-07-18T11:54:30Z</cp:lastPrinted>
  <dcterms:created xsi:type="dcterms:W3CDTF">2011-07-06T12:13:20Z</dcterms:created>
  <dcterms:modified xsi:type="dcterms:W3CDTF">2017-07-18T12:17:18Z</dcterms:modified>
</cp:coreProperties>
</file>