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1\"/>
    </mc:Choice>
  </mc:AlternateContent>
  <bookViews>
    <workbookView xWindow="0" yWindow="0" windowWidth="28800" windowHeight="14820" tabRatio="413"/>
  </bookViews>
  <sheets>
    <sheet name="UKE_11_2019" sheetId="1" r:id="rId1"/>
  </sheets>
  <definedNames>
    <definedName name="Z_14D440E4_F18A_4F78_9989_38C1B133222D_.wvu.Cols" localSheetId="0" hidden="1">UKE_11_2019!#REF!</definedName>
    <definedName name="Z_14D440E4_F18A_4F78_9989_38C1B133222D_.wvu.PrintArea" localSheetId="0" hidden="1">UKE_11_2019!$B$1:$M$246</definedName>
    <definedName name="Z_14D440E4_F18A_4F78_9989_38C1B133222D_.wvu.Rows" localSheetId="0" hidden="1">UKE_11_2019!$358:$1048576,UKE_11_2019!$247:$357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1" i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<sst xmlns="http://schemas.openxmlformats.org/spreadsheetml/2006/main" count="255" uniqueCount="129">
  <si>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</si>
  <si>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</si>
  <si>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</si>
  <si>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</si>
  <si>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</si>
  <si>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</si>
  <si>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</si>
  <si>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</si>
  <si>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</si>
  <si>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</si>
  <si>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</si>
  <si>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</si>
  <si>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</si>
  <si>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</si>
  <si>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</si>
  <si>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</si>
  <si>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</si>
  <si>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</si>
  <si>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</si>
  <si>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</si>
  <si>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</si>
  <si>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</si>
  <si>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</si>
  <si>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</si>
  <si>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</si>
  <si>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</si>
  <si>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</si>
  <si>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</si>
  <si>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</si>
  <si>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</si>
  <si>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</si>
  <si>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</si>
  <si>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</si>
  <si>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</si>
  <si>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</si>
  <si>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</si>
  <si>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</si>
  <si>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</si>
  <si>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</si>
  <si>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</si>
  <si>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</si>
  <si>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</si>
  <si>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</si>
  <si>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</si>
  <si>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</si>
  <si>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</si>
  <si>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</si>
  <si>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</si>
  <si>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</si>
  <si>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</si>
  <si>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</si>
  <si>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</si>
  <si>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</si>
  <si>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</si>
  <si>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</si>
  <si>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</si>
  <si>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</si>
  <si>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</si>
  <si>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</si>
  <si>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</si>
  <si>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</si>
  <si>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</si>
  <si>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</si>
  <si>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</si>
  <si>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</si>
  <si>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</si>
  <si>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</si>
  <si>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</si>
  <si>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</si>
  <si>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</si>
  <si>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</si>
  <si>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</si>
  <si>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</si>
  <si>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</si>
  <si>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</si>
  <si>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</si>
  <si>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</si>
  <si>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</si>
  <si>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</si>
  <si>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</si>
  <si>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</si>
  <si>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</si>
  <si>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</si>
  <si>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</si>
  <si>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</si>
  <si>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</si>
  <si>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</si>
  <si>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</si>
  <si>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</si>
  <si>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</si>
  <si>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</si>
  <si>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</si>
  <si>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</si>
  <si>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</si>
  <si>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</si>
  <si>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</si>
  <si>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</si>
  <si>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</si>
  <si>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</si>
  <si>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</si>
  <si>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</si>
  <si>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</si>
  <si>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</si>
  <si>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</si>
  <si>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</si>
  <si>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</si>
  <si>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</si>
  <si>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</si>
  <si>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</si>
  <si>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</si>
  <si>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</si>
  <si>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</si>
  <si>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</si>
  <si>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</si>
  <si>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</si>
  <si>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</si>
  <si>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</si>
  <si>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</si>
  <si>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</si>
  <si>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</si>
  <si>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</si>
  <si>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</si>
  <si>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</si>
  <si>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11</t>
  </si>
  <si>
    <t>LANDET KVANTUM T.O.M UKE 11</t>
  </si>
  <si>
    <t>LANDET KVANTUM T.O.M. UKE 11 2018</t>
  </si>
  <si>
    <r>
      <t xml:space="preserve">3 </t>
    </r>
    <r>
      <rPr>
        <sz val="9"/>
        <color theme="1"/>
        <rFont val="Calibri"/>
        <family val="2"/>
      </rPr>
      <t>Registrert rekreasjonsfiske utgjør 564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</si>
  <si>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</si>
  <si>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92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</si>
</sst>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107" zoomScaleNormal="115" workbookViewId="0">
      <selection activeCell="G134" sqref="G134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1225.5369499999999</v>
      </c>
      <c r="G20" s="328">
        <f>G21+G22</f>
        <v>29241.34763</v>
      </c>
      <c r="H20" s="328"/>
      <c r="I20" s="328">
        <f>I22+I21</f>
        <v>69037.652369999996</v>
      </c>
      <c r="J20" s="329">
        <f>J22+J21</f>
        <v>32100.614689999999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1148.0379499999999</v>
      </c>
      <c r="G21" s="330">
        <v>29136.67613</v>
      </c>
      <c r="H21" s="330"/>
      <c r="I21" s="330">
        <f>E21-G21</f>
        <v>68332.323869999993</v>
      </c>
      <c r="J21" s="331">
        <v>31917.682629999999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77.498999999999995</v>
      </c>
      <c r="G22" s="332">
        <v>104.67149999999999</v>
      </c>
      <c r="H22" s="332"/>
      <c r="I22" s="330">
        <f>E22-G22</f>
        <v>705.32849999999996</v>
      </c>
      <c r="J22" s="331">
        <v>182.93206000000001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24803.567499999997</v>
      </c>
      <c r="G23" s="328">
        <f>G24+G30+G31</f>
        <v>98309.694349999991</v>
      </c>
      <c r="H23" s="328"/>
      <c r="I23" s="328">
        <f>I24+I30+I31</f>
        <v>105938.30565000002</v>
      </c>
      <c r="J23" s="329">
        <f>J24+J30+J31</f>
        <v>122203.82405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21076.932489999999</v>
      </c>
      <c r="G24" s="334">
        <f>G25+G26+G27+G28</f>
        <v>80097.950369999991</v>
      </c>
      <c r="H24" s="334"/>
      <c r="I24" s="334">
        <f>I25+I26+I27+I28+I29</f>
        <v>79357.049630000009</v>
      </c>
      <c r="J24" s="335">
        <f>J25+J26+J27+J28+J29</f>
        <v>99375.010490000001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6295.0379999999996</v>
      </c>
      <c r="G25" s="336">
        <v>23043.499759999999</v>
      </c>
      <c r="H25" s="336"/>
      <c r="I25" s="336">
        <f>E25-G25+H25</f>
        <v>17887.500240000001</v>
      </c>
      <c r="J25" s="337">
        <v>32468.19988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5990.8470799999996</v>
      </c>
      <c r="G26" s="336">
        <v>24950.848119999999</v>
      </c>
      <c r="H26" s="336"/>
      <c r="I26" s="336">
        <f>E26-G26+H26</f>
        <v>14463.151880000001</v>
      </c>
      <c r="J26" s="337">
        <v>33037.270120000001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3965.7789699999998</v>
      </c>
      <c r="G27" s="336">
        <v>20821.507119999998</v>
      </c>
      <c r="H27" s="336"/>
      <c r="I27" s="336">
        <f>E27-G27+H27</f>
        <v>19452.492880000002</v>
      </c>
      <c r="J27" s="337">
        <v>22747.704740000001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4825.2684399999998</v>
      </c>
      <c r="G28" s="336">
        <v>11282.095369999999</v>
      </c>
      <c r="H28" s="336"/>
      <c r="I28" s="336">
        <f>E28-G28+H28</f>
        <v>14439.904630000001</v>
      </c>
      <c r="J28" s="337">
        <v>11121.83575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82.683120000000002</v>
      </c>
      <c r="G30" s="334">
        <v>8937.9005899999993</v>
      </c>
      <c r="H30" s="336"/>
      <c r="I30" s="402">
        <f>E30-G30</f>
        <v>16403.099410000003</v>
      </c>
      <c r="J30" s="335">
        <v>7149.7236999999996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3643.9518899999998</v>
      </c>
      <c r="G31" s="334">
        <f>G32</f>
        <v>9273.84339</v>
      </c>
      <c r="H31" s="336"/>
      <c r="I31" s="334">
        <f>I32+I33</f>
        <v>10178.15661</v>
      </c>
      <c r="J31" s="335">
        <f>J32</f>
        <v>15679.08986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3675.95189-F36</f>
        <v>3643.9518899999998</v>
      </c>
      <c r="G32" s="336">
        <f>9405.84339-G36</f>
        <v>9273.84339</v>
      </c>
      <c r="H32" s="336"/>
      <c r="I32" s="336">
        <f>E32-G32+H32</f>
        <v>8338.15661</v>
      </c>
      <c r="J32" s="337">
        <v>15679.08986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399.15456</v>
      </c>
      <c r="G34" s="341">
        <v>658.05971999999997</v>
      </c>
      <c r="H34" s="341"/>
      <c r="I34" s="370">
        <f t="shared" si="0"/>
        <v>2341.9402799999998</v>
      </c>
      <c r="J34" s="371">
        <v>1160.1309000000001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103.4204</v>
      </c>
      <c r="G35" s="341">
        <v>287.96910000000003</v>
      </c>
      <c r="H35" s="320"/>
      <c r="I35" s="370">
        <f t="shared" si="0"/>
        <v>505.03089999999997</v>
      </c>
      <c r="J35" s="394">
        <v>359.66755999999998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32</v>
      </c>
      <c r="G36" s="320">
        <v>132</v>
      </c>
      <c r="H36" s="369"/>
      <c r="I36" s="370">
        <f t="shared" si="0"/>
        <v>2868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314.07398000000001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>
        <v>2</v>
      </c>
      <c r="G38" s="320">
        <v>38</v>
      </c>
      <c r="H38" s="320"/>
      <c r="I38" s="370">
        <f t="shared" si="0"/>
        <v>-38</v>
      </c>
      <c r="J38" s="394">
        <v>186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26879.753389999998</v>
      </c>
      <c r="G39" s="197">
        <f>G20+G23+G34+G35+G36+G37+G38</f>
        <v>135667.07079999999</v>
      </c>
      <c r="H39" s="197">
        <f>H25+H26+H27+H28+H32</f>
        <v>0</v>
      </c>
      <c r="I39" s="302">
        <f>I20+I23+I34+I35+I36+I37+I38</f>
        <v>180652.92920000004</v>
      </c>
      <c r="J39" s="198">
        <f>J20+J23+J34+J35+J36+J37+J38</f>
        <v>163010.23719999997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11</v>
      </c>
      <c r="F55" s="194" t="str">
        <f>G19</f>
        <v>LANDET KVANTUM T.O.M UKE 11</v>
      </c>
      <c r="G55" s="194" t="str">
        <f>I19</f>
        <v>RESTKVOTER</v>
      </c>
      <c r="H55" s="195" t="str">
        <f>J19</f>
        <v>LANDET KVANTUM T.O.M. UKE 11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1.4381200000000001</v>
      </c>
      <c r="F56" s="347">
        <v>218.04017999999999</v>
      </c>
      <c r="G56" s="431">
        <f>D56-F56-F57</f>
        <v>4987.8820699999997</v>
      </c>
      <c r="H56" s="380">
        <v>155.06845999999999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/>
      <c r="F57" s="387">
        <v>170.07775000000001</v>
      </c>
      <c r="G57" s="432"/>
      <c r="H57" s="349">
        <v>221.45443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0.58552999999999999</v>
      </c>
      <c r="F58" s="389">
        <v>14.32508</v>
      </c>
      <c r="G58" s="397">
        <f>D58-F58</f>
        <v>185.67491999999999</v>
      </c>
      <c r="H58" s="301">
        <v>23.254899999999999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4.6227999999999998</v>
      </c>
      <c r="F59" s="347">
        <f>F60+F61+F62</f>
        <v>22.373260000000002</v>
      </c>
      <c r="G59" s="387">
        <f>D59-F59</f>
        <v>8040.6267399999997</v>
      </c>
      <c r="H59" s="350">
        <f>H60+H61+H62</f>
        <v>46.063739999999996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1.3087</v>
      </c>
      <c r="F60" s="359">
        <v>2.3629600000000002</v>
      </c>
      <c r="G60" s="359"/>
      <c r="H60" s="360">
        <v>9.6357999999999997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1.2544999999999999</v>
      </c>
      <c r="F61" s="359">
        <v>12.0029</v>
      </c>
      <c r="G61" s="359"/>
      <c r="H61" s="360">
        <v>25.832249999999998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2.0596000000000001</v>
      </c>
      <c r="F62" s="376">
        <v>8.0074000000000005</v>
      </c>
      <c r="G62" s="376"/>
      <c r="H62" s="381">
        <v>10.595689999999999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6.6464499999999997</v>
      </c>
      <c r="F65" s="200">
        <f>F56+F57+F58+F59+F63+F64</f>
        <v>424.88062000000002</v>
      </c>
      <c r="G65" s="200">
        <f>D65-F65</f>
        <v>13330.11938</v>
      </c>
      <c r="H65" s="208">
        <f>H56+H57+H58+H59+H63+H64</f>
        <v>445.84152999999998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11</v>
      </c>
      <c r="G83" s="194" t="str">
        <f>G19</f>
        <v>LANDET KVANTUM T.O.M UKE 11</v>
      </c>
      <c r="H83" s="194" t="str">
        <f>I19</f>
        <v>RESTKVOTER</v>
      </c>
      <c r="I83" s="195" t="str">
        <f>J19</f>
        <v>LANDET KVANTUM T.O.M. UKE 11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2675.2110600000001</v>
      </c>
      <c r="G84" s="328">
        <f>G85+G86</f>
        <v>13347.122670000001</v>
      </c>
      <c r="H84" s="328">
        <f>H85+H86</f>
        <v>21834.877329999999</v>
      </c>
      <c r="I84" s="329">
        <f>I85+I86</f>
        <v>17951.887449999998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2660.72946</v>
      </c>
      <c r="G85" s="330">
        <v>13291.08907</v>
      </c>
      <c r="H85" s="330">
        <f>E85-G85</f>
        <v>21065.910929999998</v>
      </c>
      <c r="I85" s="331">
        <v>17674.297549999999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14.4816</v>
      </c>
      <c r="G86" s="332">
        <v>56.0336</v>
      </c>
      <c r="H86" s="332">
        <f>E86-G86</f>
        <v>768.96640000000002</v>
      </c>
      <c r="I86" s="333">
        <v>277.5899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1449.2078899999999</v>
      </c>
      <c r="G87" s="328">
        <f t="shared" si="2"/>
        <v>14113.87342</v>
      </c>
      <c r="H87" s="328">
        <f>H88+H93+H94</f>
        <v>46303.126580000004</v>
      </c>
      <c r="I87" s="329">
        <f t="shared" si="2"/>
        <v>15781.58966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1252.0292999999999</v>
      </c>
      <c r="G88" s="334">
        <f t="shared" si="4"/>
        <v>8481.1885499999989</v>
      </c>
      <c r="H88" s="334">
        <f>H89+H90+H91+H92</f>
        <v>39891.811450000001</v>
      </c>
      <c r="I88" s="335">
        <f t="shared" si="4"/>
        <v>10683.119049999999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198.89563999999999</v>
      </c>
      <c r="G89" s="336">
        <v>2252.4695200000001</v>
      </c>
      <c r="H89" s="336">
        <f t="shared" ref="H89:H97" si="5">E89-G89</f>
        <v>11470.530479999999</v>
      </c>
      <c r="I89" s="337">
        <v>3089.3738800000001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435.10631000000001</v>
      </c>
      <c r="G90" s="336">
        <v>3168.2210500000001</v>
      </c>
      <c r="H90" s="336">
        <f t="shared" si="5"/>
        <v>10183.77895</v>
      </c>
      <c r="I90" s="337">
        <v>4301.0355900000004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508.01733999999999</v>
      </c>
      <c r="G91" s="336">
        <v>2787.9891600000001</v>
      </c>
      <c r="H91" s="336">
        <f t="shared" si="5"/>
        <v>10930.010839999999</v>
      </c>
      <c r="I91" s="337">
        <v>2847.6219299999998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110.01000999999999</v>
      </c>
      <c r="G92" s="336">
        <v>272.50882000000001</v>
      </c>
      <c r="H92" s="336">
        <f t="shared" si="5"/>
        <v>7307.49118</v>
      </c>
      <c r="I92" s="337">
        <v>445.08765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146.84029000000001</v>
      </c>
      <c r="G93" s="334">
        <v>5126.9595300000001</v>
      </c>
      <c r="H93" s="334">
        <f t="shared" si="5"/>
        <v>4964.0404699999999</v>
      </c>
      <c r="I93" s="335">
        <v>4319.0884100000003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50.338299999999997</v>
      </c>
      <c r="G94" s="345">
        <v>505.72534000000002</v>
      </c>
      <c r="H94" s="345">
        <f t="shared" si="5"/>
        <v>1447.27466</v>
      </c>
      <c r="I94" s="346">
        <v>779.38220000000001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0.2964</v>
      </c>
      <c r="G95" s="341">
        <v>16.778639999999999</v>
      </c>
      <c r="H95" s="341">
        <f t="shared" si="5"/>
        <v>296.22136</v>
      </c>
      <c r="I95" s="342">
        <v>11.442399999999999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5.7426399999999997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3</v>
      </c>
      <c r="G97" s="320">
        <v>26</v>
      </c>
      <c r="H97" s="320">
        <f t="shared" si="5"/>
        <v>-26</v>
      </c>
      <c r="I97" s="323">
        <v>66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4133.4579900000008</v>
      </c>
      <c r="G98" s="395">
        <f t="shared" si="6"/>
        <v>27803.774730000001</v>
      </c>
      <c r="H98" s="222">
        <f>H84+H87+H95+H96+H97</f>
        <v>68408.225269999995</v>
      </c>
      <c r="I98" s="198">
        <f>I84+I87+I95+I96+I97</f>
        <v>34110.91951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11</v>
      </c>
      <c r="G116" s="194" t="str">
        <f>G19</f>
        <v>LANDET KVANTUM T.O.M UKE 11</v>
      </c>
      <c r="H116" s="194" t="str">
        <f>I19</f>
        <v>RESTKVOTER</v>
      </c>
      <c r="I116" s="195" t="str">
        <f>J19</f>
        <v>LANDET KVANTUM T.O.M. UKE 11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1996.3688099999999</v>
      </c>
      <c r="G117" s="232">
        <f t="shared" si="7"/>
        <v>16473.20261</v>
      </c>
      <c r="H117" s="347">
        <f t="shared" si="7"/>
        <v>29034.79739</v>
      </c>
      <c r="I117" s="350">
        <f t="shared" si="7"/>
        <v>16158.287560000001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1583.92221</v>
      </c>
      <c r="G118" s="244">
        <v>13724.72342</v>
      </c>
      <c r="H118" s="351">
        <f>E118-G118</f>
        <v>22009.276579999998</v>
      </c>
      <c r="I118" s="352">
        <v>12951.9524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412.44659999999999</v>
      </c>
      <c r="G119" s="244">
        <v>2748.47919</v>
      </c>
      <c r="H119" s="351">
        <f>E119-G119</f>
        <v>6525.52081</v>
      </c>
      <c r="I119" s="352">
        <v>3206.3351600000001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/>
      <c r="G121" s="295">
        <v>576.57574</v>
      </c>
      <c r="H121" s="298">
        <f>E121-G121</f>
        <v>31243.42426</v>
      </c>
      <c r="I121" s="300">
        <v>335.61622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2227.5808699999998</v>
      </c>
      <c r="G122" s="226">
        <f>G131+G128+G123</f>
        <v>22508.939259999999</v>
      </c>
      <c r="H122" s="355">
        <f>H123+H128+H131</f>
        <v>29649.060739999997</v>
      </c>
      <c r="I122" s="356">
        <f>I123+I128+I131</f>
        <v>22376.623650000001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1375.0727999999999</v>
      </c>
      <c r="G123" s="377">
        <f>G124+G125+G127+G126</f>
        <v>17029.326959999999</v>
      </c>
      <c r="H123" s="357">
        <f>H124+H125+H126+H127</f>
        <v>22026.673039999998</v>
      </c>
      <c r="I123" s="358">
        <f>I124+I125+I126+I127</f>
        <v>17484.587220000001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164.72066000000001</v>
      </c>
      <c r="G124" s="240">
        <v>3260.4102699999999</v>
      </c>
      <c r="H124" s="359">
        <f t="shared" ref="H124:H136" si="8">E124-G124</f>
        <v>9234.5897299999997</v>
      </c>
      <c r="I124" s="360">
        <v>3409.8865300000002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319.87610999999998</v>
      </c>
      <c r="G125" s="240">
        <v>5366.2420499999998</v>
      </c>
      <c r="H125" s="359">
        <f t="shared" si="8"/>
        <v>5864.7579500000002</v>
      </c>
      <c r="I125" s="360">
        <v>5531.6996900000004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383.06270000000001</v>
      </c>
      <c r="G126" s="240">
        <v>5287.6766799999996</v>
      </c>
      <c r="H126" s="359">
        <f t="shared" si="8"/>
        <v>3400.3233200000004</v>
      </c>
      <c r="I126" s="360">
        <v>5228.3099499999998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507.41332999999997</v>
      </c>
      <c r="G127" s="240">
        <v>3114.9979600000001</v>
      </c>
      <c r="H127" s="359">
        <f t="shared" si="8"/>
        <v>3527.0020399999999</v>
      </c>
      <c r="I127" s="360">
        <v>3314.6910499999999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656.44377999999995</v>
      </c>
      <c r="G128" s="233">
        <v>3554.5270500000001</v>
      </c>
      <c r="H128" s="361">
        <f t="shared" si="8"/>
        <v>2650.4729499999999</v>
      </c>
      <c r="I128" s="362">
        <v>2963.6407899999999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656.44377999999995</v>
      </c>
      <c r="G129" s="240">
        <v>3542.36715</v>
      </c>
      <c r="H129" s="359">
        <f t="shared" si="8"/>
        <v>2162.63285</v>
      </c>
      <c r="I129" s="360">
        <v>2956.8286400000002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</v>
      </c>
      <c r="G130" s="240">
        <f>G128-G129</f>
        <v>12.159900000000107</v>
      </c>
      <c r="H130" s="359">
        <f t="shared" si="8"/>
        <v>487.84009999999989</v>
      </c>
      <c r="I130" s="360">
        <f>I128-I129</f>
        <v>6.8121499999997468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196.06429</v>
      </c>
      <c r="G131" s="257">
        <v>1925.0852500000001</v>
      </c>
      <c r="H131" s="363">
        <f t="shared" si="8"/>
        <v>4971.9147499999999</v>
      </c>
      <c r="I131" s="364">
        <v>1928.39564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4.9801000000000002</v>
      </c>
      <c r="G132" s="226">
        <v>11.090199999999999</v>
      </c>
      <c r="H132" s="378">
        <f t="shared" si="8"/>
        <v>117.9098</v>
      </c>
      <c r="I132" s="379">
        <v>11.64635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21.243130000000001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4</v>
      </c>
      <c r="G135" s="225">
        <v>427</v>
      </c>
      <c r="H135" s="234">
        <f t="shared" si="8"/>
        <v>-427</v>
      </c>
      <c r="I135" s="297">
        <v>146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4254.1729099999993</v>
      </c>
      <c r="G136" s="186">
        <f>G117+G121+G122+G132+G133+G134+G135</f>
        <v>42018.007809999996</v>
      </c>
      <c r="H136" s="200">
        <f t="shared" si="8"/>
        <v>89846.992190000004</v>
      </c>
      <c r="I136" s="198">
        <f>I117+I120+I121+I122+I132+I133+I134+I135</f>
        <v>41076.405780000008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11</v>
      </c>
      <c r="F155" s="69" t="str">
        <f>G19</f>
        <v>LANDET KVANTUM T.O.M UKE 11</v>
      </c>
      <c r="G155" s="69" t="str">
        <f>I19</f>
        <v>RESTKVOTER</v>
      </c>
      <c r="H155" s="92" t="str">
        <f>J19</f>
        <v>LANDET KVANTUM T.O.M. UKE 11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168.10826</v>
      </c>
      <c r="F156" s="183">
        <v>2238.0304900000001</v>
      </c>
      <c r="G156" s="183">
        <f>D156-F156</f>
        <v>32332.969509999999</v>
      </c>
      <c r="H156" s="220">
        <v>1354.19838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1.704</v>
      </c>
      <c r="G157" s="183">
        <f>D157-F157</f>
        <v>98.296000000000006</v>
      </c>
      <c r="H157" s="220">
        <v>0.82018000000000002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168.10826</v>
      </c>
      <c r="F159" s="185">
        <f>SUM(F156:F158)</f>
        <v>2239.7344900000003</v>
      </c>
      <c r="G159" s="185">
        <f>D159-F159</f>
        <v>32465.265510000001</v>
      </c>
      <c r="H159" s="207">
        <f>SUM(H156:H158)</f>
        <v>1355.01856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11</v>
      </c>
      <c r="G175" s="69" t="str">
        <f>G19</f>
        <v>LANDET KVANTUM T.O.M UKE 11</v>
      </c>
      <c r="H175" s="69" t="str">
        <f>I19</f>
        <v>RESTKVOTER</v>
      </c>
      <c r="I175" s="92" t="str">
        <f>J19</f>
        <v>LANDET KVANTUM T.O.M. UKE 11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52.62</v>
      </c>
      <c r="G176" s="227">
        <f t="shared" si="10"/>
        <v>4883.6836699999994</v>
      </c>
      <c r="H176" s="305">
        <f t="shared" si="10"/>
        <v>49943.316329999994</v>
      </c>
      <c r="I176" s="310">
        <f>I177+I178+I179+I180</f>
        <v>7722.8491599999998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/>
      <c r="G177" s="288">
        <v>4106.3331099999996</v>
      </c>
      <c r="H177" s="303">
        <f t="shared" ref="H177:H182" si="11">E177-G177</f>
        <v>32295.66689</v>
      </c>
      <c r="I177" s="308">
        <v>6922.2321400000001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101.2122</v>
      </c>
      <c r="H178" s="303">
        <f t="shared" si="11"/>
        <v>9373.7878000000001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50.3964</v>
      </c>
      <c r="G179" s="288">
        <v>632.53675999999996</v>
      </c>
      <c r="H179" s="303">
        <f t="shared" si="11"/>
        <v>1435.46324</v>
      </c>
      <c r="I179" s="308">
        <v>340.39532000000003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2.2235999999999998</v>
      </c>
      <c r="G180" s="391">
        <v>43.601599999999998</v>
      </c>
      <c r="H180" s="392">
        <f t="shared" si="11"/>
        <v>6838.3984</v>
      </c>
      <c r="I180" s="393">
        <v>19.362400000000001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0.10299999999999999</v>
      </c>
      <c r="G181" s="289">
        <v>37.442860000000003</v>
      </c>
      <c r="H181" s="307">
        <f t="shared" si="11"/>
        <v>5462.5571399999999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16.85866</v>
      </c>
      <c r="G182" s="227">
        <f>G183+G184</f>
        <v>991.70920000000001</v>
      </c>
      <c r="H182" s="305">
        <f t="shared" si="11"/>
        <v>7008.2907999999998</v>
      </c>
      <c r="I182" s="310">
        <f>I183+I184</f>
        <v>1492.84438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156.66564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16.85866</v>
      </c>
      <c r="G184" s="229">
        <v>835.04355999999996</v>
      </c>
      <c r="H184" s="306"/>
      <c r="I184" s="311">
        <v>642.62318000000005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1.0680099999999999</v>
      </c>
      <c r="G186" s="228">
        <v>15.736459999999999</v>
      </c>
      <c r="H186" s="304">
        <f>E186-G186</f>
        <v>-15.736459999999999</v>
      </c>
      <c r="I186" s="309">
        <v>13.23481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70.64967</v>
      </c>
      <c r="G187" s="186">
        <f>G176+G181+G182+G185+G186</f>
        <v>5928.8153400000001</v>
      </c>
      <c r="H187" s="200">
        <f>H176+H181+H182+H185+H186</f>
        <v>62408.184659999992</v>
      </c>
      <c r="I187" s="198">
        <f>I176+I181+I182+I185+I186</f>
        <v>9229.0135499999997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11</v>
      </c>
      <c r="F204" s="69" t="str">
        <f>G19</f>
        <v>LANDET KVANTUM T.O.M UKE 11</v>
      </c>
      <c r="G204" s="69" t="str">
        <f>I19</f>
        <v>RESTKVOTER</v>
      </c>
      <c r="H204" s="92" t="str">
        <f>J19</f>
        <v>LANDET KVANTUM T.O.M. UKE 11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2.38124</v>
      </c>
      <c r="F205" s="183">
        <v>112.74375000000001</v>
      </c>
      <c r="G205" s="183">
        <f>D205-F205</f>
        <v>987.25625000000002</v>
      </c>
      <c r="H205" s="220">
        <v>162.52722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11.5456</v>
      </c>
      <c r="F206" s="183">
        <v>745.87612999999999</v>
      </c>
      <c r="G206" s="183">
        <f t="shared" ref="G206:G208" si="12">D206-F206</f>
        <v>2726.1238699999999</v>
      </c>
      <c r="H206" s="220">
        <v>1237.6669400000001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>
        <v>1.298E-2</v>
      </c>
      <c r="F208" s="184">
        <v>8.097E-2</v>
      </c>
      <c r="G208" s="183">
        <f t="shared" si="12"/>
        <v>-8.097E-2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13.939820000000001</v>
      </c>
      <c r="F209" s="185">
        <f>SUM(F205:F208)</f>
        <v>860.25992999999994</v>
      </c>
      <c r="G209" s="185">
        <f>D209-F209</f>
        <v>3761.7400699999998</v>
      </c>
      <c r="H209" s="207">
        <f>H205+H206+H207+H208</f>
        <v>1400.71749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11</v>
      </c>
      <c r="F231" s="405" t="str">
        <f>F204</f>
        <v>LANDET KVANTUM T.O.M UKE 11</v>
      </c>
      <c r="G231" s="405" t="s">
        <v>62</v>
      </c>
      <c r="H231" s="406" t="str">
        <f>H204</f>
        <v>LANDET KVANTUM T.O.M. UKE 11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88.084499999999991</v>
      </c>
      <c r="F232" s="407">
        <f>SUM(F233:F234)</f>
        <v>1038.74505</v>
      </c>
      <c r="G232" s="445">
        <f>D232-F232</f>
        <v>669.25495000000001</v>
      </c>
      <c r="H232" s="407">
        <f>SUM(H233:H234)</f>
        <v>1447.1342400000001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62.41</v>
      </c>
      <c r="F233" s="409">
        <v>842.23054999999999</v>
      </c>
      <c r="G233" s="446"/>
      <c r="H233" s="409">
        <v>1164.8230000000001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25.674499999999998</v>
      </c>
      <c r="F234" s="410">
        <v>196.5145</v>
      </c>
      <c r="G234" s="447"/>
      <c r="H234" s="410">
        <v>282.31124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88.084499999999991</v>
      </c>
      <c r="F242" s="185">
        <f>F232+F235+F238+F241</f>
        <v>1038.74505</v>
      </c>
      <c r="G242" s="413">
        <f>SUM(G232:G241)</f>
        <v>1524.25495</v>
      </c>
      <c r="H242" s="185">
        <f>H232+H235+H238+H241</f>
        <v>1447.1342400000001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tonn)&amp;R19.03.2019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2019-03-19T09:20:07Z</dcterms:modified>
</cp:coreProperties>
</file>