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2" yWindow="0" windowWidth="14628" windowHeight="10128" tabRatio="419"/>
  </bookViews>
  <sheets>
    <sheet name="UKE_22_2014" sheetId="1" r:id="rId1"/>
  </sheets>
  <definedNames>
    <definedName name="Z_14D440E4_F18A_4F78_9989_38C1B133222D_.wvu.Cols" localSheetId="0" hidden="1">UKE_22_2014!#REF!</definedName>
    <definedName name="Z_14D440E4_F18A_4F78_9989_38C1B133222D_.wvu.PrintArea" localSheetId="0" hidden="1">UKE_22_2014!$B$1:$K$204</definedName>
    <definedName name="Z_14D440E4_F18A_4F78_9989_38C1B133222D_.wvu.Rows" localSheetId="0" hidden="1">UKE_22_2014!$316:$1048576,UKE_22_2014!$205:$315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F33" i="1"/>
  <c r="H33" s="1"/>
  <c r="E25"/>
  <c r="F25"/>
  <c r="F30"/>
  <c r="F87"/>
  <c r="I32"/>
  <c r="F34"/>
  <c r="E62"/>
  <c r="E68" s="1"/>
  <c r="E32"/>
  <c r="E24" s="1"/>
  <c r="F201"/>
  <c r="E133"/>
  <c r="F80"/>
  <c r="F133"/>
  <c r="F173"/>
  <c r="E164"/>
  <c r="E176" s="1"/>
  <c r="G134"/>
  <c r="E201"/>
  <c r="E128"/>
  <c r="E122"/>
  <c r="E91"/>
  <c r="E87"/>
  <c r="E21"/>
  <c r="G196"/>
  <c r="G163"/>
  <c r="G121"/>
  <c r="G86"/>
  <c r="G58"/>
  <c r="H116"/>
  <c r="F116"/>
  <c r="D116"/>
  <c r="G132"/>
  <c r="G131"/>
  <c r="G130"/>
  <c r="G129"/>
  <c r="D133"/>
  <c r="D128"/>
  <c r="G100"/>
  <c r="G101"/>
  <c r="G92"/>
  <c r="F91"/>
  <c r="F90" s="1"/>
  <c r="G94"/>
  <c r="H31"/>
  <c r="H26"/>
  <c r="H22"/>
  <c r="F21"/>
  <c r="H35"/>
  <c r="H40"/>
  <c r="H156"/>
  <c r="F156"/>
  <c r="D91"/>
  <c r="D90" s="1"/>
  <c r="F86"/>
  <c r="D164"/>
  <c r="D176" s="1"/>
  <c r="I21"/>
  <c r="D21"/>
  <c r="H87"/>
  <c r="G174"/>
  <c r="G175"/>
  <c r="E41" l="1"/>
  <c r="H30"/>
  <c r="F102"/>
  <c r="E90"/>
  <c r="E102" s="1"/>
  <c r="F32"/>
  <c r="E141"/>
  <c r="G128"/>
  <c r="G140"/>
  <c r="G171"/>
  <c r="H133"/>
  <c r="F164"/>
  <c r="H164"/>
  <c r="H176" s="1"/>
  <c r="G165"/>
  <c r="G166"/>
  <c r="G167"/>
  <c r="G168"/>
  <c r="G169"/>
  <c r="G170"/>
  <c r="H173"/>
  <c r="F122"/>
  <c r="H122"/>
  <c r="G123"/>
  <c r="G124"/>
  <c r="G125"/>
  <c r="G126"/>
  <c r="F128"/>
  <c r="H128"/>
  <c r="G136"/>
  <c r="G137"/>
  <c r="G138"/>
  <c r="G88"/>
  <c r="G89"/>
  <c r="H91"/>
  <c r="H90" s="1"/>
  <c r="H102" s="1"/>
  <c r="G93"/>
  <c r="G95"/>
  <c r="G96"/>
  <c r="G97"/>
  <c r="G98"/>
  <c r="G99"/>
  <c r="H62"/>
  <c r="H68" s="1"/>
  <c r="F24" l="1"/>
  <c r="F176"/>
  <c r="G91"/>
  <c r="G90" s="1"/>
  <c r="G87"/>
  <c r="F127"/>
  <c r="H127"/>
  <c r="H141" s="1"/>
  <c r="G164"/>
  <c r="G176" s="1"/>
  <c r="G122"/>
  <c r="F41" l="1"/>
  <c r="F141"/>
  <c r="G102"/>
  <c r="G201" l="1"/>
  <c r="F62" l="1"/>
  <c r="H201" l="1"/>
  <c r="D32"/>
  <c r="H27" l="1"/>
  <c r="H28"/>
  <c r="H29"/>
  <c r="D25"/>
  <c r="D24" s="1"/>
  <c r="D41" s="1"/>
  <c r="E121"/>
  <c r="H39"/>
  <c r="H14"/>
  <c r="E196"/>
  <c r="E163"/>
  <c r="E86"/>
  <c r="E58"/>
  <c r="H34" l="1"/>
  <c r="H32" s="1"/>
  <c r="H25"/>
  <c r="H196"/>
  <c r="F196"/>
  <c r="H38"/>
  <c r="H37"/>
  <c r="H36"/>
  <c r="G66"/>
  <c r="I25"/>
  <c r="H23"/>
  <c r="H21" s="1"/>
  <c r="D122"/>
  <c r="H163"/>
  <c r="F163"/>
  <c r="H121"/>
  <c r="H86"/>
  <c r="H58"/>
  <c r="F121"/>
  <c r="F58"/>
  <c r="F68" l="1"/>
  <c r="H24"/>
  <c r="H41" s="1"/>
  <c r="G62"/>
  <c r="I24"/>
  <c r="I41" s="1"/>
  <c r="D87"/>
  <c r="D102" s="1"/>
  <c r="H80"/>
  <c r="D80"/>
  <c r="F14"/>
  <c r="G68" l="1"/>
  <c r="D14" l="1"/>
  <c r="G133"/>
  <c r="D127"/>
  <c r="G127" l="1"/>
  <c r="G141" s="1"/>
  <c r="D141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<sst xmlns="http://schemas.openxmlformats.org/spreadsheetml/2006/main" count="214" uniqueCount="105">
  <si>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</si>
  <si>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</si>
  <si>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</si>
  <si>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</si>
  <si>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</si>
  <si>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</si>
  <si>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</si>
  <si>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</si>
  <si>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</si>
  <si>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</si>
  <si>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</si>
  <si>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</si>
  <si>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</si>
  <si>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</si>
  <si>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</si>
  <si>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</si>
  <si>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</si>
  <si>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</si>
  <si>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</si>
  <si>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</si>
  <si>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</si>
  <si>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</si>
  <si>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</si>
  <si>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</si>
  <si>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</si>
  <si>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</si>
  <si>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</si>
  <si>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</si>
  <si>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</si>
  <si>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</si>
  <si>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</si>
  <si>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</si>
  <si>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</si>
  <si>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</si>
  <si>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</si>
  <si>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</si>
  <si>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</si>
  <si>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</si>
  <si>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</si>
  <si>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</si>
  <si>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</si>
  <si>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</si>
  <si>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</si>
  <si>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</si>
  <si>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</si>
  <si>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</si>
  <si>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</si>
  <si>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</si>
  <si>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</si>
  <si>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</si>
  <si>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</si>
  <si>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</si>
  <si>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</si>
  <si>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</si>
  <si>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</si>
  <si>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</si>
  <si>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</si>
  <si>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</si>
  <si>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</si>
  <si>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</si>
  <si>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</si>
  <si>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</si>
  <si>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</si>
  <si>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</si>
  <si>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</si>
  <si>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</si>
  <si>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</si>
  <si>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</si>
  <si>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</si>
  <si>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</si>
  <si>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</si>
  <si>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</si>
  <si>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</si>
  <si>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</si>
  <si>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</si>
  <si>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</si>
  <si>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</si>
  <si>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</si>
  <si>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</si>
  <si>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</si>
  <si>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</si>
  <si>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</si>
  <si>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</si>
  <si>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</si>
  <si>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</si>
  <si>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</si>
  <si>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</si>
  <si>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</si>
  <si>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</si>
  <si>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</si>
  <si>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</si>
  <si>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</si>
  <si>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</si>
  <si>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</si>
  <si>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</si>
  <si>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</si>
  <si>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</si>
  <si>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</si>
  <si>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</si>
  <si>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</si>
  <si>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</si>
  <si>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</si>
  <si>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22</t>
  </si>
  <si>
    <t>LANDET KVANTUM T.O.M UKE 22</t>
  </si>
  <si>
    <t>LANDET KVANTUM T.O.M. UKE 22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</si>
</sst>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09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0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3" fontId="23" fillId="0" borderId="64" xfId="0" applyNumberFormat="1" applyFont="1" applyBorder="1" applyAlignment="1">
      <alignment vertical="center" wrapText="1"/>
    </xf>
    <xf numFmtId="3" fontId="5" fillId="0" borderId="37" xfId="0" applyNumberFormat="1" applyFont="1" applyBorder="1" applyAlignment="1">
      <alignment vertical="center" wrapText="1"/>
    </xf>
    <xf numFmtId="3" fontId="5" fillId="0" borderId="65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5" fillId="0" borderId="66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4" borderId="3" xfId="0" applyNumberFormat="1" applyFont="1" applyFill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23" fillId="0" borderId="70" xfId="0" applyNumberFormat="1" applyFont="1" applyBorder="1" applyAlignment="1">
      <alignment vertical="center" wrapText="1"/>
    </xf>
    <xf numFmtId="3" fontId="55" fillId="0" borderId="68" xfId="0" applyNumberFormat="1" applyFont="1" applyBorder="1" applyAlignment="1">
      <alignment vertical="center" wrapText="1"/>
    </xf>
    <xf numFmtId="3" fontId="12" fillId="0" borderId="68" xfId="0" applyNumberFormat="1" applyFont="1" applyBorder="1" applyAlignment="1">
      <alignment vertical="center" wrapText="1"/>
    </xf>
    <xf numFmtId="3" fontId="12" fillId="0" borderId="69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0" fillId="0" borderId="68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70" xfId="0" applyNumberFormat="1" applyFont="1" applyFill="1" applyBorder="1" applyAlignment="1">
      <alignment vertical="center"/>
    </xf>
    <xf numFmtId="3" fontId="8" fillId="4" borderId="70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70" xfId="0" applyFont="1" applyFill="1" applyBorder="1" applyAlignment="1">
      <alignment horizontal="center" vertical="center"/>
    </xf>
    <xf numFmtId="3" fontId="23" fillId="0" borderId="71" xfId="0" applyNumberFormat="1" applyFont="1" applyBorder="1" applyAlignment="1">
      <alignment vertical="center" wrapText="1"/>
    </xf>
    <xf numFmtId="3" fontId="11" fillId="0" borderId="68" xfId="0" applyNumberFormat="1" applyFont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5" fillId="0" borderId="68" xfId="0" applyNumberFormat="1" applyFont="1" applyFill="1" applyBorder="1" applyAlignment="1">
      <alignment vertical="center" wrapText="1"/>
    </xf>
    <xf numFmtId="3" fontId="5" fillId="0" borderId="69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1" fillId="0" borderId="68" xfId="0" applyNumberFormat="1" applyFont="1" applyFill="1" applyBorder="1" applyAlignment="1">
      <alignment vertical="center" wrapText="1"/>
    </xf>
    <xf numFmtId="3" fontId="11" fillId="0" borderId="69" xfId="0" applyNumberFormat="1" applyFont="1" applyFill="1" applyBorder="1" applyAlignment="1">
      <alignment vertical="center" wrapText="1"/>
    </xf>
    <xf numFmtId="3" fontId="23" fillId="0" borderId="70" xfId="0" applyNumberFormat="1" applyFont="1" applyFill="1" applyBorder="1" applyAlignment="1">
      <alignment vertical="center" wrapText="1"/>
    </xf>
    <xf numFmtId="3" fontId="23" fillId="4" borderId="70" xfId="0" applyNumberFormat="1" applyFont="1" applyFill="1" applyBorder="1" applyAlignment="1">
      <alignment vertical="center" wrapText="1"/>
    </xf>
    <xf numFmtId="3" fontId="23" fillId="0" borderId="72" xfId="0" applyNumberFormat="1" applyFont="1" applyBorder="1" applyAlignment="1">
      <alignment vertical="center" wrapText="1"/>
    </xf>
    <xf numFmtId="3" fontId="5" fillId="0" borderId="73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12" fillId="0" borderId="73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7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3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3" fontId="11" fillId="0" borderId="65" xfId="0" applyNumberFormat="1" applyFont="1" applyBorder="1" applyAlignment="1">
      <alignment vertical="center" wrapText="1"/>
    </xf>
    <xf numFmtId="0" fontId="8" fillId="4" borderId="76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9" xfId="0" applyNumberFormat="1" applyFont="1" applyBorder="1" applyAlignment="1">
      <alignment vertical="center" wrapText="1"/>
    </xf>
    <xf numFmtId="3" fontId="5" fillId="0" borderId="80" xfId="0" applyNumberFormat="1" applyFont="1" applyBorder="1" applyAlignment="1">
      <alignment vertical="center" wrapText="1"/>
    </xf>
    <xf numFmtId="3" fontId="23" fillId="0" borderId="81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82" xfId="0" applyNumberFormat="1" applyFont="1" applyBorder="1" applyAlignment="1">
      <alignment vertical="center" wrapText="1"/>
    </xf>
    <xf numFmtId="3" fontId="11" fillId="0" borderId="79" xfId="0" applyNumberFormat="1" applyFont="1" applyBorder="1" applyAlignment="1">
      <alignment vertical="center" wrapText="1"/>
    </xf>
    <xf numFmtId="3" fontId="12" fillId="0" borderId="79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23" fillId="0" borderId="82" xfId="0" applyNumberFormat="1" applyFont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5"/>
  <sheetViews>
    <sheetView showGridLines="0" tabSelected="1" showRuler="0" view="pageLayout" zoomScale="85" zoomScaleNormal="85" zoomScalePageLayoutView="85" workbookViewId="0">
      <selection activeCell="L1" sqref="L1:XFD1048576"/>
    </sheetView>
  </sheetViews>
  <sheetFormatPr baseColWidth="10" defaultColWidth="0" defaultRowHeight="0" customHeight="1" zeroHeight="1"/>
  <cols>
    <col min="1" max="1" width="0.5546875" style="86" customWidth="1"/>
    <col min="2" max="2" width="0.88671875" style="5" customWidth="1"/>
    <col min="3" max="3" width="32.88671875" style="5" customWidth="1"/>
    <col min="4" max="4" width="16.6640625" style="5" customWidth="1"/>
    <col min="5" max="5" width="19" style="5" customWidth="1"/>
    <col min="6" max="6" width="19.109375" style="5" customWidth="1"/>
    <col min="7" max="7" width="20.6640625" style="5" customWidth="1"/>
    <col min="8" max="8" width="18.44140625" style="5" customWidth="1"/>
    <col min="9" max="9" width="19.109375" style="86" customWidth="1"/>
    <col min="10" max="10" width="2.109375" style="5" customWidth="1"/>
    <col min="11" max="11" width="0.88671875" customWidth="1"/>
    <col min="14" max="16384" width="29.88671875" hidden="1"/>
  </cols>
  <sheetData>
    <row r="1" spans="2:11" s="86" customFormat="1" ht="7.95" customHeight="1" thickBot="1">
      <c r="K1"/>
    </row>
    <row r="2" spans="2:11" ht="31.5" customHeight="1" thickTop="1" thickBot="1">
      <c r="B2" s="393" t="s">
        <v>93</v>
      </c>
      <c r="C2" s="394"/>
      <c r="D2" s="394"/>
      <c r="E2" s="394"/>
      <c r="F2" s="394"/>
      <c r="G2" s="394"/>
      <c r="H2" s="394"/>
      <c r="I2" s="394"/>
      <c r="J2" s="395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79" t="s">
        <v>1</v>
      </c>
      <c r="C7" s="380"/>
      <c r="D7" s="380"/>
      <c r="E7" s="380"/>
      <c r="F7" s="380"/>
      <c r="G7" s="380"/>
      <c r="H7" s="380"/>
      <c r="I7" s="380"/>
      <c r="J7" s="381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74" t="s">
        <v>2</v>
      </c>
      <c r="D9" s="375"/>
      <c r="E9" s="374" t="s">
        <v>21</v>
      </c>
      <c r="F9" s="375"/>
      <c r="G9" s="374" t="s">
        <v>22</v>
      </c>
      <c r="H9" s="375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64" t="s">
        <v>92</v>
      </c>
      <c r="D16" s="364"/>
      <c r="E16" s="364"/>
      <c r="F16" s="364"/>
      <c r="G16" s="364"/>
      <c r="H16" s="364"/>
      <c r="I16" s="364"/>
      <c r="J16" s="169"/>
      <c r="K16"/>
    </row>
    <row r="17" spans="2:11" ht="13.5" customHeight="1" thickBot="1">
      <c r="B17" s="170"/>
      <c r="C17" s="365"/>
      <c r="D17" s="365"/>
      <c r="E17" s="365"/>
      <c r="F17" s="365"/>
      <c r="G17" s="365"/>
      <c r="H17" s="365"/>
      <c r="I17" s="365"/>
      <c r="J17" s="172"/>
    </row>
    <row r="18" spans="2:11" ht="17.100000000000001" customHeight="1">
      <c r="B18" s="376" t="s">
        <v>8</v>
      </c>
      <c r="C18" s="377"/>
      <c r="D18" s="377"/>
      <c r="E18" s="377"/>
      <c r="F18" s="377"/>
      <c r="G18" s="377"/>
      <c r="H18" s="377"/>
      <c r="I18" s="377"/>
      <c r="J18" s="378"/>
    </row>
    <row r="19" spans="2:11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2:11" s="3" customFormat="1" ht="48" customHeight="1" thickBot="1"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  <c r="K20"/>
    </row>
    <row r="21" spans="2:11" ht="14.1" customHeight="1">
      <c r="B21" s="162"/>
      <c r="C21" s="227" t="s">
        <v>17</v>
      </c>
      <c r="D21" s="323">
        <f>D23+D22</f>
        <v>146527</v>
      </c>
      <c r="E21" s="315">
        <f>E23+E22</f>
        <v>1403.2737999999986</v>
      </c>
      <c r="F21" s="315">
        <f>F23+F22</f>
        <v>49353.273799999995</v>
      </c>
      <c r="G21" s="315"/>
      <c r="H21" s="315">
        <f>H23+H22</f>
        <v>97173.726200000005</v>
      </c>
      <c r="I21" s="262">
        <f t="shared" ref="I21" si="0">I23+I22</f>
        <v>46615.109799999998</v>
      </c>
      <c r="J21" s="173"/>
    </row>
    <row r="22" spans="2:11" ht="14.1" customHeight="1">
      <c r="B22" s="162"/>
      <c r="C22" s="228" t="s">
        <v>12</v>
      </c>
      <c r="D22" s="324">
        <v>145777</v>
      </c>
      <c r="E22" s="257">
        <v>1391.9196999999986</v>
      </c>
      <c r="F22" s="257">
        <v>48551.919699999999</v>
      </c>
      <c r="G22" s="257"/>
      <c r="H22" s="257">
        <f>D22-F22</f>
        <v>97225.080300000001</v>
      </c>
      <c r="I22" s="396">
        <v>46271.531799999997</v>
      </c>
      <c r="J22" s="173"/>
    </row>
    <row r="23" spans="2:11" ht="14.1" customHeight="1" thickBot="1">
      <c r="B23" s="162"/>
      <c r="C23" s="229" t="s">
        <v>11</v>
      </c>
      <c r="D23" s="325">
        <v>750</v>
      </c>
      <c r="E23" s="258">
        <v>11.354100000000017</v>
      </c>
      <c r="F23" s="258">
        <v>801.35410000000002</v>
      </c>
      <c r="G23" s="258"/>
      <c r="H23" s="258">
        <f>D23-F23</f>
        <v>-51.354100000000017</v>
      </c>
      <c r="I23" s="397">
        <v>343.57799999999997</v>
      </c>
      <c r="J23" s="173"/>
    </row>
    <row r="24" spans="2:11" ht="14.1" customHeight="1">
      <c r="B24" s="162"/>
      <c r="C24" s="227" t="s">
        <v>18</v>
      </c>
      <c r="D24" s="323">
        <f>D32+D31+D25</f>
        <v>297495</v>
      </c>
      <c r="E24" s="315">
        <f>E32+E31+E25</f>
        <v>2456.7424000000174</v>
      </c>
      <c r="F24" s="315">
        <f>F25+F31+F32</f>
        <v>262939.19990000001</v>
      </c>
      <c r="G24" s="315"/>
      <c r="H24" s="315">
        <f>H25+H31+H32</f>
        <v>34555.800099999993</v>
      </c>
      <c r="I24" s="262">
        <f>I25+I31+I32</f>
        <v>238352.86430000002</v>
      </c>
      <c r="J24" s="173"/>
    </row>
    <row r="25" spans="2:11" s="23" customFormat="1" ht="15" customHeight="1">
      <c r="B25" s="174"/>
      <c r="C25" s="230" t="s">
        <v>73</v>
      </c>
      <c r="D25" s="326">
        <f>D26+D27+D28+D29+D30</f>
        <v>231113</v>
      </c>
      <c r="E25" s="316">
        <f>E26+E27+E28+E29</f>
        <v>1579.1385000000155</v>
      </c>
      <c r="F25" s="316">
        <f>F26+F27+F28+F29</f>
        <v>217408.59599999999</v>
      </c>
      <c r="G25" s="316"/>
      <c r="H25" s="316">
        <f>H26+H27+H28+H29+H30</f>
        <v>13704.403999999995</v>
      </c>
      <c r="I25" s="263">
        <f t="shared" ref="I25" si="1">I26+I27+I28+I29+I30</f>
        <v>199647.12150000001</v>
      </c>
      <c r="J25" s="173"/>
      <c r="K25"/>
    </row>
    <row r="26" spans="2:11" s="24" customFormat="1" ht="14.1" customHeight="1">
      <c r="B26" s="175"/>
      <c r="C26" s="231" t="s">
        <v>23</v>
      </c>
      <c r="D26" s="327">
        <v>59178</v>
      </c>
      <c r="E26" s="259">
        <v>270.24950000000536</v>
      </c>
      <c r="F26" s="259">
        <v>70803.855100000001</v>
      </c>
      <c r="G26" s="259">
        <v>2497</v>
      </c>
      <c r="H26" s="259">
        <f>D26-F26+G26</f>
        <v>-9128.8551000000007</v>
      </c>
      <c r="I26" s="264">
        <v>50097.219400000002</v>
      </c>
      <c r="J26" s="173"/>
      <c r="K26"/>
    </row>
    <row r="27" spans="2:11" s="24" customFormat="1" ht="14.1" customHeight="1">
      <c r="B27" s="175"/>
      <c r="C27" s="231" t="s">
        <v>77</v>
      </c>
      <c r="D27" s="327">
        <v>56592</v>
      </c>
      <c r="E27" s="259">
        <v>406.48670000000129</v>
      </c>
      <c r="F27" s="259">
        <v>57234.6921</v>
      </c>
      <c r="G27" s="259">
        <v>1921</v>
      </c>
      <c r="H27" s="259">
        <f t="shared" ref="H27:H29" si="2">D27-F27+G27</f>
        <v>1278.3078999999998</v>
      </c>
      <c r="I27" s="264">
        <v>57574.364600000001</v>
      </c>
      <c r="J27" s="173"/>
      <c r="K27"/>
    </row>
    <row r="28" spans="2:11" s="24" customFormat="1" ht="14.1" customHeight="1">
      <c r="B28" s="175"/>
      <c r="C28" s="231" t="s">
        <v>78</v>
      </c>
      <c r="D28" s="327">
        <v>57631</v>
      </c>
      <c r="E28" s="259">
        <v>500.24530000000232</v>
      </c>
      <c r="F28" s="259">
        <v>55281.316500000001</v>
      </c>
      <c r="G28" s="259">
        <v>2347</v>
      </c>
      <c r="H28" s="259">
        <f t="shared" si="2"/>
        <v>4696.6834999999992</v>
      </c>
      <c r="I28" s="264">
        <v>55108.667800000003</v>
      </c>
      <c r="J28" s="173"/>
      <c r="K28"/>
    </row>
    <row r="29" spans="2:11" s="24" customFormat="1" ht="14.1" customHeight="1">
      <c r="B29" s="175"/>
      <c r="C29" s="231" t="s">
        <v>26</v>
      </c>
      <c r="D29" s="327">
        <v>38555</v>
      </c>
      <c r="E29" s="259">
        <v>402.15700000000652</v>
      </c>
      <c r="F29" s="259">
        <v>34088.732300000003</v>
      </c>
      <c r="G29" s="259">
        <v>1295</v>
      </c>
      <c r="H29" s="259">
        <f t="shared" si="2"/>
        <v>5761.2676999999967</v>
      </c>
      <c r="I29" s="264">
        <v>36866.869700000003</v>
      </c>
      <c r="J29" s="173"/>
      <c r="K29"/>
    </row>
    <row r="30" spans="2:11" s="24" customFormat="1" ht="14.1" customHeight="1">
      <c r="B30" s="175"/>
      <c r="C30" s="231" t="s">
        <v>74</v>
      </c>
      <c r="D30" s="327">
        <v>19157</v>
      </c>
      <c r="E30" s="259">
        <v>458</v>
      </c>
      <c r="F30" s="259">
        <f>SUM(G26:G29)</f>
        <v>8060</v>
      </c>
      <c r="G30" s="259"/>
      <c r="H30" s="259">
        <f>D30-F30</f>
        <v>11097</v>
      </c>
      <c r="I30" s="264"/>
      <c r="J30" s="173"/>
      <c r="K30"/>
    </row>
    <row r="31" spans="2:11" s="25" customFormat="1" ht="14.1" customHeight="1">
      <c r="B31" s="174"/>
      <c r="C31" s="230" t="s">
        <v>19</v>
      </c>
      <c r="D31" s="326">
        <v>38109</v>
      </c>
      <c r="E31" s="316">
        <v>726.62800000000061</v>
      </c>
      <c r="F31" s="316">
        <v>15572.628000000001</v>
      </c>
      <c r="G31" s="316"/>
      <c r="H31" s="316">
        <f>D31-F31</f>
        <v>22536.371999999999</v>
      </c>
      <c r="I31" s="263">
        <v>17386.645100000002</v>
      </c>
      <c r="J31" s="173"/>
      <c r="K31"/>
    </row>
    <row r="32" spans="2:11" s="25" customFormat="1" ht="14.1" customHeight="1">
      <c r="B32" s="174"/>
      <c r="C32" s="230" t="s">
        <v>75</v>
      </c>
      <c r="D32" s="326">
        <f>D33+D34</f>
        <v>28273</v>
      </c>
      <c r="E32" s="316">
        <f>E33</f>
        <v>150.97590000000127</v>
      </c>
      <c r="F32" s="316">
        <f>F33</f>
        <v>29957.975900000001</v>
      </c>
      <c r="G32" s="316"/>
      <c r="H32" s="316">
        <f>H33+H34</f>
        <v>-1684.9759000000013</v>
      </c>
      <c r="I32" s="263">
        <f>I33+I34</f>
        <v>21319.097699999998</v>
      </c>
      <c r="J32" s="173"/>
      <c r="K32"/>
    </row>
    <row r="33" spans="2:11" s="24" customFormat="1" ht="14.1" customHeight="1">
      <c r="B33" s="175"/>
      <c r="C33" s="231" t="s">
        <v>10</v>
      </c>
      <c r="D33" s="327">
        <v>25929</v>
      </c>
      <c r="E33" s="259">
        <v>150.97590000000127</v>
      </c>
      <c r="F33" s="259">
        <f>30404.9759-F37</f>
        <v>29957.975900000001</v>
      </c>
      <c r="G33" s="259">
        <v>1090</v>
      </c>
      <c r="H33" s="259">
        <f>D33-F33+G33</f>
        <v>-2938.9759000000013</v>
      </c>
      <c r="I33" s="264">
        <v>21319.097699999998</v>
      </c>
      <c r="J33" s="173"/>
      <c r="K33"/>
    </row>
    <row r="34" spans="2:11" s="24" customFormat="1" ht="14.1" customHeight="1" thickBot="1">
      <c r="B34" s="175"/>
      <c r="C34" s="232" t="s">
        <v>76</v>
      </c>
      <c r="D34" s="328">
        <v>2344</v>
      </c>
      <c r="E34" s="260">
        <v>46</v>
      </c>
      <c r="F34" s="260">
        <f>G33</f>
        <v>1090</v>
      </c>
      <c r="G34" s="260"/>
      <c r="H34" s="260">
        <f t="shared" ref="H34:H39" si="3">D34-F34</f>
        <v>1254</v>
      </c>
      <c r="I34" s="265"/>
      <c r="J34" s="173"/>
      <c r="K34"/>
    </row>
    <row r="35" spans="2:11" ht="15.75" customHeight="1" thickBot="1">
      <c r="B35" s="162"/>
      <c r="C35" s="233" t="s">
        <v>99</v>
      </c>
      <c r="D35" s="329">
        <v>4000</v>
      </c>
      <c r="E35" s="261">
        <v>93</v>
      </c>
      <c r="F35" s="261">
        <v>813</v>
      </c>
      <c r="G35" s="261"/>
      <c r="H35" s="261">
        <f>D35-F35</f>
        <v>3187</v>
      </c>
      <c r="I35" s="400"/>
      <c r="J35" s="173"/>
    </row>
    <row r="36" spans="2:11" ht="14.1" customHeight="1" thickBot="1">
      <c r="B36" s="162"/>
      <c r="C36" s="233" t="s">
        <v>13</v>
      </c>
      <c r="D36" s="329">
        <v>513</v>
      </c>
      <c r="E36" s="261"/>
      <c r="F36" s="261">
        <v>176.19110000000001</v>
      </c>
      <c r="G36" s="261"/>
      <c r="H36" s="261">
        <f t="shared" si="3"/>
        <v>336.80889999999999</v>
      </c>
      <c r="I36" s="400">
        <v>2213.8917999999999</v>
      </c>
      <c r="J36" s="173"/>
    </row>
    <row r="37" spans="2:11" ht="17.25" customHeight="1" thickBot="1">
      <c r="B37" s="162"/>
      <c r="C37" s="233" t="s">
        <v>62</v>
      </c>
      <c r="D37" s="329">
        <v>3000</v>
      </c>
      <c r="E37" s="261">
        <v>18</v>
      </c>
      <c r="F37" s="261">
        <v>447</v>
      </c>
      <c r="G37" s="261"/>
      <c r="H37" s="261">
        <f t="shared" si="3"/>
        <v>2553</v>
      </c>
      <c r="I37" s="400"/>
      <c r="J37" s="173"/>
    </row>
    <row r="38" spans="2:11" ht="17.25" customHeight="1" thickBot="1">
      <c r="B38" s="162"/>
      <c r="C38" s="233" t="s">
        <v>86</v>
      </c>
      <c r="D38" s="329">
        <v>7000</v>
      </c>
      <c r="E38" s="261">
        <v>9.3546999999999798</v>
      </c>
      <c r="F38" s="261">
        <v>837.35469999999998</v>
      </c>
      <c r="G38" s="261"/>
      <c r="H38" s="261">
        <f t="shared" si="3"/>
        <v>6162.6453000000001</v>
      </c>
      <c r="I38" s="400">
        <v>484.6696</v>
      </c>
      <c r="J38" s="173"/>
    </row>
    <row r="39" spans="2:11" s="86" customFormat="1" ht="17.25" customHeight="1" thickBot="1">
      <c r="B39" s="162"/>
      <c r="C39" s="233" t="s">
        <v>68</v>
      </c>
      <c r="D39" s="329">
        <v>200</v>
      </c>
      <c r="E39" s="261"/>
      <c r="F39" s="261"/>
      <c r="G39" s="261"/>
      <c r="H39" s="261">
        <f t="shared" si="3"/>
        <v>200</v>
      </c>
      <c r="I39" s="400"/>
      <c r="J39" s="173"/>
      <c r="K39"/>
    </row>
    <row r="40" spans="2:11" ht="14.1" customHeight="1" thickBot="1">
      <c r="B40" s="162"/>
      <c r="C40" s="199" t="s">
        <v>14</v>
      </c>
      <c r="D40" s="329"/>
      <c r="E40" s="261"/>
      <c r="F40" s="261"/>
      <c r="G40" s="261"/>
      <c r="H40" s="261">
        <f>D40-F40</f>
        <v>0</v>
      </c>
      <c r="I40" s="400">
        <v>293.35610000003362</v>
      </c>
      <c r="J40" s="173"/>
    </row>
    <row r="41" spans="2:11" ht="16.5" customHeight="1" thickBot="1">
      <c r="B41" s="162"/>
      <c r="C41" s="250" t="s">
        <v>9</v>
      </c>
      <c r="D41" s="314">
        <f>D21+D24+D35+D36+D37+D38+D39+D40</f>
        <v>458735</v>
      </c>
      <c r="E41" s="317">
        <f>E21+E24+E35+E36+E37+E38+E39+E40</f>
        <v>3980.3709000000158</v>
      </c>
      <c r="F41" s="317">
        <f>F21+F24+F35+F36+F37+F38+F39+F40</f>
        <v>314566.01949999999</v>
      </c>
      <c r="G41" s="317"/>
      <c r="H41" s="317">
        <f>H21+H24+H35+H36+H37+H38+H39+H40</f>
        <v>144168.98050000001</v>
      </c>
      <c r="I41" s="401">
        <f>I21+I24+I35+I36+I37+I38+I39+I40</f>
        <v>287959.89160000003</v>
      </c>
      <c r="J41" s="173"/>
    </row>
    <row r="42" spans="2:11" s="18" customFormat="1" ht="12.9" customHeight="1"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K42"/>
    </row>
    <row r="43" spans="2:11" s="18" customFormat="1" ht="12.9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2:11" s="18" customFormat="1" ht="12.9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2:11" s="18" customFormat="1" ht="14.4">
      <c r="B45" s="167"/>
      <c r="C45" s="281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2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2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2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0" ht="17.100000000000001" customHeight="1" thickTop="1">
      <c r="B49" s="379" t="s">
        <v>1</v>
      </c>
      <c r="C49" s="380"/>
      <c r="D49" s="380"/>
      <c r="E49" s="380"/>
      <c r="F49" s="380"/>
      <c r="G49" s="380"/>
      <c r="H49" s="380"/>
      <c r="I49" s="380"/>
      <c r="J49" s="381"/>
    </row>
    <row r="50" spans="2:10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0" ht="14.1" customHeight="1" thickBot="1">
      <c r="B51" s="162"/>
      <c r="C51" s="369" t="s">
        <v>2</v>
      </c>
      <c r="D51" s="370"/>
      <c r="E51" s="183"/>
      <c r="F51" s="183"/>
      <c r="G51" s="183"/>
      <c r="H51" s="161"/>
      <c r="I51" s="161"/>
      <c r="J51" s="163"/>
    </row>
    <row r="52" spans="2:10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0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0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0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0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0" ht="17.100000000000001" customHeight="1" thickBot="1">
      <c r="B57" s="376" t="s">
        <v>8</v>
      </c>
      <c r="C57" s="377"/>
      <c r="D57" s="377"/>
      <c r="E57" s="377"/>
      <c r="F57" s="377"/>
      <c r="G57" s="377"/>
      <c r="H57" s="377"/>
      <c r="I57" s="377"/>
      <c r="J57" s="378"/>
    </row>
    <row r="58" spans="2:10" s="3" customFormat="1" ht="48" customHeight="1" thickBot="1">
      <c r="B58" s="188"/>
      <c r="C58" s="248" t="s">
        <v>20</v>
      </c>
      <c r="D58" s="320" t="s">
        <v>21</v>
      </c>
      <c r="E58" s="246" t="str">
        <f>E20</f>
        <v>LANDET KVANTUM UKE 22</v>
      </c>
      <c r="F58" s="246" t="str">
        <f>F20</f>
        <v>LANDET KVANTUM T.O.M UKE 22</v>
      </c>
      <c r="G58" s="246" t="str">
        <f>H20</f>
        <v>RESTKVOTER</v>
      </c>
      <c r="H58" s="247" t="str">
        <f>I20</f>
        <v>LANDET KVANTUM T.O.M. UKE 22 2013</v>
      </c>
      <c r="I58" s="189"/>
      <c r="J58" s="190"/>
    </row>
    <row r="59" spans="2:10" ht="14.1" customHeight="1">
      <c r="B59" s="191"/>
      <c r="C59" s="192" t="s">
        <v>38</v>
      </c>
      <c r="D59" s="386"/>
      <c r="E59" s="318">
        <v>46</v>
      </c>
      <c r="F59" s="318">
        <v>250.35939999999999</v>
      </c>
      <c r="G59" s="389"/>
      <c r="H59" s="282">
        <v>307.43</v>
      </c>
      <c r="I59" s="208"/>
      <c r="J59" s="355"/>
    </row>
    <row r="60" spans="2:10" ht="14.1" customHeight="1">
      <c r="B60" s="191"/>
      <c r="C60" s="193" t="s">
        <v>35</v>
      </c>
      <c r="D60" s="387"/>
      <c r="E60" s="294">
        <v>106</v>
      </c>
      <c r="F60" s="294">
        <v>680.61670000000004</v>
      </c>
      <c r="G60" s="390"/>
      <c r="H60" s="345">
        <v>712.47080000000005</v>
      </c>
      <c r="I60" s="208"/>
      <c r="J60" s="355"/>
    </row>
    <row r="61" spans="2:10" ht="14.1" customHeight="1" thickBot="1">
      <c r="B61" s="191"/>
      <c r="C61" s="194" t="s">
        <v>39</v>
      </c>
      <c r="D61" s="388"/>
      <c r="E61" s="292">
        <v>10</v>
      </c>
      <c r="F61" s="292">
        <v>67.141199999999998</v>
      </c>
      <c r="G61" s="391"/>
      <c r="H61" s="293">
        <v>28.666899999999998</v>
      </c>
      <c r="I61" s="208"/>
      <c r="J61" s="355"/>
    </row>
    <row r="62" spans="2:10" s="122" customFormat="1" ht="15.6" customHeight="1">
      <c r="B62" s="209"/>
      <c r="C62" s="195" t="s">
        <v>69</v>
      </c>
      <c r="D62" s="321">
        <v>5500</v>
      </c>
      <c r="E62" s="294">
        <f>E63+E64+E65</f>
        <v>3</v>
      </c>
      <c r="F62" s="294">
        <f>F63+F64+F65</f>
        <v>1201.7139</v>
      </c>
      <c r="G62" s="295">
        <f>D62-F62</f>
        <v>4298.2861000000003</v>
      </c>
      <c r="H62" s="345">
        <f>H63+H64+H65</f>
        <v>1479.0082000000002</v>
      </c>
      <c r="I62" s="210"/>
      <c r="J62" s="355"/>
    </row>
    <row r="63" spans="2:10" s="24" customFormat="1" ht="14.1" customHeight="1">
      <c r="B63" s="196"/>
      <c r="C63" s="197" t="s">
        <v>40</v>
      </c>
      <c r="D63" s="322"/>
      <c r="E63" s="259"/>
      <c r="F63" s="259">
        <v>486.01889999999997</v>
      </c>
      <c r="G63" s="296"/>
      <c r="H63" s="264">
        <v>671.53650000000005</v>
      </c>
      <c r="I63" s="198"/>
      <c r="J63" s="355"/>
    </row>
    <row r="64" spans="2:10" s="24" customFormat="1" ht="14.1" customHeight="1">
      <c r="B64" s="196"/>
      <c r="C64" s="197" t="s">
        <v>41</v>
      </c>
      <c r="D64" s="322"/>
      <c r="E64" s="259">
        <v>2</v>
      </c>
      <c r="F64" s="259">
        <v>623.56020000000001</v>
      </c>
      <c r="G64" s="296"/>
      <c r="H64" s="264">
        <v>647.70910000000003</v>
      </c>
      <c r="I64" s="235"/>
      <c r="J64" s="355"/>
    </row>
    <row r="65" spans="2:10" s="24" customFormat="1" ht="14.1" customHeight="1" thickBot="1">
      <c r="B65" s="196"/>
      <c r="C65" s="197" t="s">
        <v>42</v>
      </c>
      <c r="D65" s="322"/>
      <c r="E65" s="259">
        <v>1</v>
      </c>
      <c r="F65" s="259">
        <v>92.134799999999998</v>
      </c>
      <c r="G65" s="297"/>
      <c r="H65" s="264">
        <v>159.76259999999999</v>
      </c>
      <c r="I65" s="235"/>
      <c r="J65" s="355"/>
    </row>
    <row r="66" spans="2:10" ht="14.1" customHeight="1" thickBot="1">
      <c r="B66" s="162"/>
      <c r="C66" s="199" t="s">
        <v>43</v>
      </c>
      <c r="D66" s="303">
        <v>200</v>
      </c>
      <c r="E66" s="287"/>
      <c r="F66" s="287">
        <v>0.84719999999999995</v>
      </c>
      <c r="G66" s="298">
        <f>D66-F66</f>
        <v>199.15280000000001</v>
      </c>
      <c r="H66" s="403">
        <v>44.546900000000001</v>
      </c>
      <c r="I66" s="204"/>
      <c r="J66" s="355"/>
    </row>
    <row r="67" spans="2:10" ht="14.1" customHeight="1" thickBot="1">
      <c r="B67" s="162"/>
      <c r="C67" s="199" t="s">
        <v>14</v>
      </c>
      <c r="D67" s="303"/>
      <c r="E67" s="287"/>
      <c r="F67" s="287">
        <v>21.561699999999746</v>
      </c>
      <c r="G67" s="298"/>
      <c r="H67" s="403">
        <v>68.410899999999856</v>
      </c>
      <c r="I67" s="204"/>
      <c r="J67" s="355"/>
    </row>
    <row r="68" spans="2:10" s="3" customFormat="1" ht="14.1" customHeight="1" thickBot="1">
      <c r="B68" s="160"/>
      <c r="C68" s="250" t="s">
        <v>9</v>
      </c>
      <c r="D68" s="314">
        <v>9675</v>
      </c>
      <c r="E68" s="404">
        <f>E59+E60+E61+E62+E66+E67</f>
        <v>165</v>
      </c>
      <c r="F68" s="404">
        <f>F59+F60+F61+F62+F66+F67</f>
        <v>2222.2401</v>
      </c>
      <c r="G68" s="299">
        <f>D68-F68</f>
        <v>7452.7599</v>
      </c>
      <c r="H68" s="402">
        <f>H59+H60+H61+H62+H66+H67</f>
        <v>2640.5337</v>
      </c>
      <c r="I68" s="225"/>
      <c r="J68" s="355"/>
    </row>
    <row r="69" spans="2:10" s="3" customFormat="1" ht="19.2" customHeight="1" thickBot="1">
      <c r="B69" s="205"/>
      <c r="C69" s="392"/>
      <c r="D69" s="392"/>
      <c r="E69" s="392"/>
      <c r="F69" s="201"/>
      <c r="G69" s="201"/>
      <c r="H69" s="234"/>
      <c r="I69" s="206"/>
      <c r="J69" s="207"/>
    </row>
    <row r="70" spans="2:10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0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0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0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0" ht="17.100000000000001" customHeight="1" thickTop="1">
      <c r="B74" s="379" t="s">
        <v>1</v>
      </c>
      <c r="C74" s="380"/>
      <c r="D74" s="380"/>
      <c r="E74" s="380"/>
      <c r="F74" s="380"/>
      <c r="G74" s="380"/>
      <c r="H74" s="380"/>
      <c r="I74" s="380"/>
      <c r="J74" s="381"/>
    </row>
    <row r="75" spans="2:10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0" ht="14.1" customHeight="1" thickBot="1">
      <c r="B76" s="160"/>
      <c r="C76" s="374" t="s">
        <v>2</v>
      </c>
      <c r="D76" s="375"/>
      <c r="E76" s="374" t="s">
        <v>21</v>
      </c>
      <c r="F76" s="382"/>
      <c r="G76" s="374" t="s">
        <v>22</v>
      </c>
      <c r="H76" s="375"/>
      <c r="I76" s="204"/>
      <c r="J76" s="158"/>
    </row>
    <row r="77" spans="2:10" ht="14.4">
      <c r="B77" s="162"/>
      <c r="C77" s="213" t="s">
        <v>33</v>
      </c>
      <c r="D77" s="221">
        <v>88115</v>
      </c>
      <c r="E77" s="351" t="s">
        <v>5</v>
      </c>
      <c r="F77" s="223">
        <v>33148</v>
      </c>
      <c r="G77" s="350" t="s">
        <v>27</v>
      </c>
      <c r="H77" s="223">
        <v>9735</v>
      </c>
      <c r="I77" s="204"/>
      <c r="J77" s="158"/>
    </row>
    <row r="78" spans="2:10" ht="14.4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50" t="s">
        <v>70</v>
      </c>
      <c r="H78" s="221">
        <v>40021</v>
      </c>
      <c r="I78" s="204"/>
      <c r="J78" s="158"/>
    </row>
    <row r="79" spans="2:10" ht="15" thickBot="1">
      <c r="B79" s="162"/>
      <c r="C79" s="213" t="s">
        <v>34</v>
      </c>
      <c r="D79" s="221">
        <v>11270</v>
      </c>
      <c r="E79" s="50"/>
      <c r="F79" s="352"/>
      <c r="G79" s="350" t="s">
        <v>71</v>
      </c>
      <c r="H79" s="221">
        <v>4327</v>
      </c>
      <c r="I79" s="204"/>
      <c r="J79" s="158"/>
    </row>
    <row r="80" spans="2:10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2:11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2:11" ht="14.4">
      <c r="B82" s="162"/>
      <c r="C82" s="45"/>
      <c r="D82" s="161"/>
      <c r="E82" s="161"/>
      <c r="F82" s="161"/>
      <c r="G82" s="161"/>
      <c r="H82" s="161"/>
      <c r="I82" s="161"/>
      <c r="J82" s="163"/>
    </row>
    <row r="83" spans="2:11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2:11" ht="14.1" customHeight="1" thickTop="1">
      <c r="B84" s="383" t="s">
        <v>8</v>
      </c>
      <c r="C84" s="384"/>
      <c r="D84" s="384"/>
      <c r="E84" s="384"/>
      <c r="F84" s="384"/>
      <c r="G84" s="384"/>
      <c r="H84" s="384"/>
      <c r="I84" s="384"/>
      <c r="J84" s="385"/>
    </row>
    <row r="85" spans="2:11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2:11" ht="48.75" customHeight="1" thickBot="1">
      <c r="B86" s="9"/>
      <c r="C86" s="248" t="s">
        <v>20</v>
      </c>
      <c r="D86" s="249" t="s">
        <v>21</v>
      </c>
      <c r="E86" s="246" t="str">
        <f>E20</f>
        <v>LANDET KVANTUM UKE 22</v>
      </c>
      <c r="F86" s="246" t="str">
        <f>F20</f>
        <v>LANDET KVANTUM T.O.M UKE 22</v>
      </c>
      <c r="G86" s="246" t="str">
        <f>H20</f>
        <v>RESTKVOTER</v>
      </c>
      <c r="H86" s="247" t="str">
        <f>I20</f>
        <v>LANDET KVANTUM T.O.M. UKE 22 2013</v>
      </c>
      <c r="I86" s="6"/>
      <c r="J86" s="10"/>
    </row>
    <row r="87" spans="2:11" ht="14.1" customHeight="1">
      <c r="B87" s="9"/>
      <c r="C87" s="244" t="s">
        <v>17</v>
      </c>
      <c r="D87" s="318">
        <f>D89+D88</f>
        <v>33148</v>
      </c>
      <c r="E87" s="318">
        <f>E89+E88</f>
        <v>367.3727999999993</v>
      </c>
      <c r="F87" s="318">
        <f>F88+F89</f>
        <v>11852.372799999999</v>
      </c>
      <c r="G87" s="318">
        <f>G88+G89</f>
        <v>21295.627199999999</v>
      </c>
      <c r="H87" s="282">
        <f>H88+H89</f>
        <v>14831.362000000001</v>
      </c>
      <c r="I87" s="43"/>
      <c r="J87" s="173"/>
    </row>
    <row r="88" spans="2:11" ht="14.1" customHeight="1">
      <c r="B88" s="9"/>
      <c r="C88" s="239" t="s">
        <v>12</v>
      </c>
      <c r="D88" s="283">
        <v>32398</v>
      </c>
      <c r="E88" s="283">
        <v>355.85039999999935</v>
      </c>
      <c r="F88" s="283">
        <v>11246.850399999999</v>
      </c>
      <c r="G88" s="283">
        <f>D88-F88</f>
        <v>21151.149600000001</v>
      </c>
      <c r="H88" s="284">
        <v>14645.5442</v>
      </c>
      <c r="I88" s="43"/>
      <c r="J88" s="173"/>
    </row>
    <row r="89" spans="2:11" ht="14.1" customHeight="1" thickBot="1">
      <c r="B89" s="9"/>
      <c r="C89" s="240" t="s">
        <v>11</v>
      </c>
      <c r="D89" s="285">
        <v>750</v>
      </c>
      <c r="E89" s="285">
        <v>11.522399999999948</v>
      </c>
      <c r="F89" s="285">
        <v>605.52239999999995</v>
      </c>
      <c r="G89" s="285">
        <f>D89-F89</f>
        <v>144.47760000000005</v>
      </c>
      <c r="H89" s="286">
        <v>185.81780000000001</v>
      </c>
      <c r="I89" s="6"/>
      <c r="J89" s="173"/>
    </row>
    <row r="90" spans="2:11" ht="14.1" customHeight="1">
      <c r="B90" s="2"/>
      <c r="C90" s="244" t="s">
        <v>18</v>
      </c>
      <c r="D90" s="302">
        <f>D91+D97+D98</f>
        <v>54083</v>
      </c>
      <c r="E90" s="318">
        <f>E91+E97+E98</f>
        <v>855.24039999999934</v>
      </c>
      <c r="F90" s="318">
        <f>F91+F97+F98</f>
        <v>23173.240399999999</v>
      </c>
      <c r="G90" s="318">
        <f t="shared" ref="G90" si="4">G91+G97+G98</f>
        <v>30909.759599999998</v>
      </c>
      <c r="H90" s="282">
        <f>H91+H97+H98</f>
        <v>29571.391599999999</v>
      </c>
      <c r="I90" s="4"/>
      <c r="J90" s="173"/>
    </row>
    <row r="91" spans="2:11" ht="15.75" customHeight="1">
      <c r="B91" s="22"/>
      <c r="C91" s="242" t="s">
        <v>73</v>
      </c>
      <c r="D91" s="305">
        <f>D92+D93+D94+D95+D96</f>
        <v>40021</v>
      </c>
      <c r="E91" s="319">
        <f>E92+E93+E94+E95+E96</f>
        <v>718.69619999999941</v>
      </c>
      <c r="F91" s="319">
        <f>F92+F93+F94+F95+F96</f>
        <v>17533.696199999998</v>
      </c>
      <c r="G91" s="319">
        <f>G92+G93+G94+G95+G96</f>
        <v>22487.303799999998</v>
      </c>
      <c r="H91" s="289">
        <f t="shared" ref="H91" si="5">H92+H93+H95+H96</f>
        <v>22915.527099999999</v>
      </c>
      <c r="I91" s="44"/>
      <c r="J91" s="173"/>
    </row>
    <row r="92" spans="2:11" s="24" customFormat="1" ht="14.1" customHeight="1">
      <c r="B92" s="175"/>
      <c r="C92" s="241" t="s">
        <v>23</v>
      </c>
      <c r="D92" s="322">
        <v>9029</v>
      </c>
      <c r="E92" s="347">
        <v>93.839399999999841</v>
      </c>
      <c r="F92" s="347">
        <v>2424.8393999999998</v>
      </c>
      <c r="G92" s="347">
        <f>D92-F92</f>
        <v>6604.1606000000002</v>
      </c>
      <c r="H92" s="353">
        <v>2964.2831999999999</v>
      </c>
      <c r="I92" s="181"/>
      <c r="J92" s="173"/>
      <c r="K92"/>
    </row>
    <row r="93" spans="2:11" s="24" customFormat="1" ht="14.1" customHeight="1">
      <c r="B93" s="175"/>
      <c r="C93" s="241" t="s">
        <v>24</v>
      </c>
      <c r="D93" s="322">
        <v>8324</v>
      </c>
      <c r="E93" s="347">
        <v>192.13220000000001</v>
      </c>
      <c r="F93" s="347">
        <v>4819.1322</v>
      </c>
      <c r="G93" s="347">
        <f t="shared" ref="G93:G99" si="6">D93-F93</f>
        <v>3504.8678</v>
      </c>
      <c r="H93" s="353">
        <v>4797.5682999999999</v>
      </c>
      <c r="I93" s="181"/>
      <c r="J93" s="173"/>
      <c r="K93"/>
    </row>
    <row r="94" spans="2:11" s="24" customFormat="1" ht="14.1" customHeight="1">
      <c r="B94" s="175"/>
      <c r="C94" s="241" t="s">
        <v>81</v>
      </c>
      <c r="D94" s="322">
        <v>4338</v>
      </c>
      <c r="E94" s="347"/>
      <c r="F94" s="347"/>
      <c r="G94" s="347">
        <f>D94-F94</f>
        <v>4338</v>
      </c>
      <c r="H94" s="353"/>
      <c r="I94" s="181"/>
      <c r="J94" s="173"/>
      <c r="K94"/>
    </row>
    <row r="95" spans="2:11" s="24" customFormat="1" ht="14.1" customHeight="1">
      <c r="B95" s="175"/>
      <c r="C95" s="241" t="s">
        <v>25</v>
      </c>
      <c r="D95" s="322">
        <v>11806</v>
      </c>
      <c r="E95" s="347">
        <v>291.20859999999993</v>
      </c>
      <c r="F95" s="347">
        <v>6144.2085999999999</v>
      </c>
      <c r="G95" s="347">
        <f t="shared" si="6"/>
        <v>5661.7914000000001</v>
      </c>
      <c r="H95" s="353">
        <v>8556.6952000000001</v>
      </c>
      <c r="I95" s="181"/>
      <c r="J95" s="173"/>
      <c r="K95"/>
    </row>
    <row r="96" spans="2:11" s="24" customFormat="1" ht="14.1" customHeight="1">
      <c r="B96" s="175"/>
      <c r="C96" s="241" t="s">
        <v>26</v>
      </c>
      <c r="D96" s="322">
        <v>6524</v>
      </c>
      <c r="E96" s="347">
        <v>141.51599999999962</v>
      </c>
      <c r="F96" s="347">
        <v>4145.5159999999996</v>
      </c>
      <c r="G96" s="347">
        <f t="shared" si="6"/>
        <v>2378.4840000000004</v>
      </c>
      <c r="H96" s="353">
        <v>6596.9804000000004</v>
      </c>
      <c r="I96" s="181"/>
      <c r="J96" s="173"/>
      <c r="K96"/>
    </row>
    <row r="97" spans="1:11" ht="14.1" customHeight="1">
      <c r="B97" s="22"/>
      <c r="C97" s="242" t="s">
        <v>35</v>
      </c>
      <c r="D97" s="305">
        <v>9735</v>
      </c>
      <c r="E97" s="319">
        <v>124.73599999999988</v>
      </c>
      <c r="F97" s="319">
        <v>4719.7359999999999</v>
      </c>
      <c r="G97" s="319">
        <f t="shared" si="6"/>
        <v>5015.2640000000001</v>
      </c>
      <c r="H97" s="289">
        <v>5644.7780000000002</v>
      </c>
      <c r="I97" s="44"/>
      <c r="J97" s="173"/>
    </row>
    <row r="98" spans="1:11" ht="14.1" customHeight="1" thickBot="1">
      <c r="B98" s="22"/>
      <c r="C98" s="243" t="s">
        <v>71</v>
      </c>
      <c r="D98" s="306">
        <v>4327</v>
      </c>
      <c r="E98" s="290">
        <v>11.808200000000056</v>
      </c>
      <c r="F98" s="290">
        <v>919.80820000000006</v>
      </c>
      <c r="G98" s="290">
        <f t="shared" si="6"/>
        <v>3407.1918000000001</v>
      </c>
      <c r="H98" s="291">
        <v>1011.0865</v>
      </c>
      <c r="I98" s="44"/>
      <c r="J98" s="173"/>
    </row>
    <row r="99" spans="1:11" ht="14.1" customHeight="1" thickBot="1">
      <c r="B99" s="9"/>
      <c r="C99" s="245" t="s">
        <v>13</v>
      </c>
      <c r="D99" s="303">
        <v>584</v>
      </c>
      <c r="E99" s="287"/>
      <c r="F99" s="287">
        <v>46.711799999999997</v>
      </c>
      <c r="G99" s="287">
        <f t="shared" si="6"/>
        <v>537.28819999999996</v>
      </c>
      <c r="H99" s="405">
        <v>453.7122</v>
      </c>
      <c r="I99" s="6"/>
      <c r="J99" s="173"/>
    </row>
    <row r="100" spans="1:11" ht="18" customHeight="1" thickBot="1">
      <c r="B100" s="9"/>
      <c r="C100" s="245" t="s">
        <v>87</v>
      </c>
      <c r="D100" s="303">
        <v>300</v>
      </c>
      <c r="E100" s="287">
        <v>0.77909999999999968</v>
      </c>
      <c r="F100" s="287">
        <v>23.877700000000001</v>
      </c>
      <c r="G100" s="287">
        <f>D100-F100</f>
        <v>276.1223</v>
      </c>
      <c r="H100" s="405">
        <v>25.816600000000001</v>
      </c>
      <c r="I100" s="6"/>
      <c r="J100" s="173"/>
    </row>
    <row r="101" spans="1:11" ht="14.1" customHeight="1" thickBot="1">
      <c r="B101" s="9"/>
      <c r="C101" s="245" t="s">
        <v>14</v>
      </c>
      <c r="D101" s="303"/>
      <c r="E101" s="287"/>
      <c r="F101" s="287"/>
      <c r="G101" s="287">
        <f>D101-F101</f>
        <v>0</v>
      </c>
      <c r="H101" s="405">
        <v>121.75220000000263</v>
      </c>
      <c r="I101" s="6"/>
      <c r="J101" s="173"/>
    </row>
    <row r="102" spans="1:11" ht="14.1" customHeight="1" thickBot="1">
      <c r="B102" s="9"/>
      <c r="C102" s="250" t="s">
        <v>9</v>
      </c>
      <c r="D102" s="330">
        <f>D87+D90+D99+D100+D101</f>
        <v>88115</v>
      </c>
      <c r="E102" s="300">
        <f>E87+E90+E99+E100+E101</f>
        <v>1223.3922999999986</v>
      </c>
      <c r="F102" s="300">
        <f>F87+F90+F99+F100+F101</f>
        <v>35096.202699999994</v>
      </c>
      <c r="G102" s="300">
        <f>G87+G90+G99+G100+G101</f>
        <v>53018.797299999998</v>
      </c>
      <c r="H102" s="301">
        <f t="shared" ref="H102" si="7">H87+H90+H99+H100+H101</f>
        <v>45004.034599999999</v>
      </c>
      <c r="I102" s="43"/>
      <c r="J102" s="173"/>
    </row>
    <row r="103" spans="1:11" ht="13.5" customHeight="1">
      <c r="B103" s="15"/>
      <c r="C103" s="16" t="s">
        <v>28</v>
      </c>
      <c r="D103" s="266"/>
      <c r="E103" s="266"/>
      <c r="F103" s="267"/>
      <c r="G103" s="267"/>
      <c r="H103" s="268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81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79" t="s">
        <v>1</v>
      </c>
      <c r="C110" s="380"/>
      <c r="D110" s="380"/>
      <c r="E110" s="380"/>
      <c r="F110" s="380"/>
      <c r="G110" s="380"/>
      <c r="H110" s="380"/>
      <c r="I110" s="380"/>
      <c r="J110" s="381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74" t="s">
        <v>2</v>
      </c>
      <c r="D112" s="375"/>
      <c r="E112" s="374" t="s">
        <v>21</v>
      </c>
      <c r="F112" s="375"/>
      <c r="G112" s="374" t="s">
        <v>22</v>
      </c>
      <c r="H112" s="375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76" t="s">
        <v>8</v>
      </c>
      <c r="C119" s="377"/>
      <c r="D119" s="377"/>
      <c r="E119" s="377"/>
      <c r="F119" s="377"/>
      <c r="G119" s="377"/>
      <c r="H119" s="377"/>
      <c r="I119" s="377"/>
      <c r="J119" s="378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20" t="s">
        <v>21</v>
      </c>
      <c r="E121" s="354" t="str">
        <f>E20</f>
        <v>LANDET KVANTUM UKE 22</v>
      </c>
      <c r="F121" s="246" t="str">
        <f>F20</f>
        <v>LANDET KVANTUM T.O.M UKE 22</v>
      </c>
      <c r="G121" s="246" t="str">
        <f>H20</f>
        <v>RESTKVOTER</v>
      </c>
      <c r="H121" s="247" t="str">
        <f>I20</f>
        <v>LANDET KVANTUM T.O.M. UKE 22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31">
        <f>D123+D124+D125</f>
        <v>37000</v>
      </c>
      <c r="E122" s="340">
        <f>E123+E124+E125</f>
        <v>437.66900000000169</v>
      </c>
      <c r="F122" s="340">
        <f>F123+F124+F125</f>
        <v>26501.669000000002</v>
      </c>
      <c r="G122" s="340">
        <f t="shared" ref="G122" si="8">G123+G124+G125</f>
        <v>10498.330999999998</v>
      </c>
      <c r="H122" s="399">
        <f>H123+H124+H125</f>
        <v>20672.152300000002</v>
      </c>
      <c r="I122" s="204"/>
      <c r="J122" s="173"/>
      <c r="K122"/>
    </row>
    <row r="123" spans="2:11" ht="14.1" customHeight="1">
      <c r="B123" s="9"/>
      <c r="C123" s="239" t="s">
        <v>12</v>
      </c>
      <c r="D123" s="332">
        <v>29600</v>
      </c>
      <c r="E123" s="338">
        <v>436.60060000000158</v>
      </c>
      <c r="F123" s="338">
        <v>21231.600600000002</v>
      </c>
      <c r="G123" s="338">
        <f t="shared" ref="G123:G127" si="9">D123-F123</f>
        <v>8368.3993999999984</v>
      </c>
      <c r="H123" s="356">
        <v>17878.332200000001</v>
      </c>
      <c r="I123" s="43"/>
      <c r="J123" s="173"/>
    </row>
    <row r="124" spans="2:11" ht="14.1" customHeight="1">
      <c r="B124" s="9"/>
      <c r="C124" s="239" t="s">
        <v>11</v>
      </c>
      <c r="D124" s="332">
        <v>6900</v>
      </c>
      <c r="E124" s="338">
        <v>1.0684000000001106</v>
      </c>
      <c r="F124" s="338">
        <v>5270.0684000000001</v>
      </c>
      <c r="G124" s="338">
        <f t="shared" si="9"/>
        <v>1629.9315999999999</v>
      </c>
      <c r="H124" s="356">
        <v>2793.8200999999999</v>
      </c>
      <c r="I124" s="43"/>
      <c r="J124" s="173"/>
    </row>
    <row r="125" spans="2:11" ht="14.1" customHeight="1" thickBot="1">
      <c r="B125" s="9"/>
      <c r="C125" s="240" t="s">
        <v>46</v>
      </c>
      <c r="D125" s="333">
        <v>500</v>
      </c>
      <c r="E125" s="342"/>
      <c r="F125" s="342"/>
      <c r="G125" s="342">
        <f t="shared" si="9"/>
        <v>500</v>
      </c>
      <c r="H125" s="357"/>
      <c r="I125" s="43"/>
      <c r="J125" s="173"/>
    </row>
    <row r="126" spans="2:11" s="122" customFormat="1" ht="14.1" customHeight="1" thickBot="1">
      <c r="B126" s="124"/>
      <c r="C126" s="51" t="s">
        <v>45</v>
      </c>
      <c r="D126" s="334">
        <v>25000</v>
      </c>
      <c r="E126" s="341">
        <v>2192.2567999999992</v>
      </c>
      <c r="F126" s="341">
        <v>16116.256799999999</v>
      </c>
      <c r="G126" s="341">
        <f t="shared" si="9"/>
        <v>8883.7432000000008</v>
      </c>
      <c r="H126" s="358">
        <v>11675.481599999999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35">
        <f>D128+D133+D136</f>
        <v>38000</v>
      </c>
      <c r="E127" s="344">
        <v>502.62609999999768</v>
      </c>
      <c r="F127" s="344">
        <f>F136+F133+F128</f>
        <v>25406.606100000001</v>
      </c>
      <c r="G127" s="344">
        <f t="shared" si="9"/>
        <v>12593.393899999999</v>
      </c>
      <c r="H127" s="359">
        <f>H133+H136+H128</f>
        <v>21775.842199999999</v>
      </c>
      <c r="I127" s="6"/>
      <c r="J127" s="173"/>
      <c r="K127"/>
    </row>
    <row r="128" spans="2:11" ht="15.75" customHeight="1">
      <c r="B128" s="2"/>
      <c r="C128" s="52" t="s">
        <v>73</v>
      </c>
      <c r="D128" s="336">
        <f>D129+D130+D131+D132</f>
        <v>28500</v>
      </c>
      <c r="E128" s="343">
        <f>E129+E130+E131+E132</f>
        <v>348.7465000000002</v>
      </c>
      <c r="F128" s="343">
        <f>F129+F130+F132+F131</f>
        <v>18792.726500000001</v>
      </c>
      <c r="G128" s="343">
        <f>G129+G130+G131+G132</f>
        <v>9707.2734999999993</v>
      </c>
      <c r="H128" s="360">
        <f>H129+H130+H131+H132</f>
        <v>15931.268900000001</v>
      </c>
      <c r="I128" s="4"/>
      <c r="J128" s="173"/>
    </row>
    <row r="129" spans="2:11" s="24" customFormat="1" ht="14.1" customHeight="1">
      <c r="B129" s="53"/>
      <c r="C129" s="241" t="s">
        <v>23</v>
      </c>
      <c r="D129" s="348">
        <v>8065</v>
      </c>
      <c r="E129" s="349">
        <v>59.034200000000055</v>
      </c>
      <c r="F129" s="349">
        <v>1536.7273</v>
      </c>
      <c r="G129" s="349">
        <f t="shared" ref="G129:G134" si="10">D129-F129</f>
        <v>6528.2726999999995</v>
      </c>
      <c r="H129" s="361">
        <v>2066.7112000000002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48">
        <v>7410</v>
      </c>
      <c r="E130" s="349">
        <v>60.477799999999661</v>
      </c>
      <c r="F130" s="349">
        <v>6188.1976999999997</v>
      </c>
      <c r="G130" s="349">
        <f t="shared" si="10"/>
        <v>1221.8023000000003</v>
      </c>
      <c r="H130" s="361">
        <v>6017.6017000000002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48">
        <v>7382</v>
      </c>
      <c r="E131" s="349">
        <v>75.387700000000223</v>
      </c>
      <c r="F131" s="349">
        <v>5882.8620000000001</v>
      </c>
      <c r="G131" s="349">
        <f t="shared" si="10"/>
        <v>1499.1379999999999</v>
      </c>
      <c r="H131" s="361">
        <v>3742.3119999999999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48">
        <v>5643</v>
      </c>
      <c r="E132" s="349">
        <v>153.84680000000026</v>
      </c>
      <c r="F132" s="349">
        <v>5184.9395000000004</v>
      </c>
      <c r="G132" s="349">
        <f t="shared" si="10"/>
        <v>458.06049999999959</v>
      </c>
      <c r="H132" s="361">
        <v>4104.6440000000002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37">
        <f>D134+D135</f>
        <v>4180</v>
      </c>
      <c r="E133" s="339">
        <f>E134+E135</f>
        <v>85.518900000000031</v>
      </c>
      <c r="F133" s="339">
        <f>F135+F134</f>
        <v>4357.5189</v>
      </c>
      <c r="G133" s="339">
        <f t="shared" si="10"/>
        <v>-177.51890000000003</v>
      </c>
      <c r="H133" s="362">
        <f>H134+H135</f>
        <v>3383.8422999999998</v>
      </c>
      <c r="I133" s="44"/>
      <c r="J133" s="173"/>
      <c r="K133"/>
    </row>
    <row r="134" spans="2:11" ht="14.1" customHeight="1">
      <c r="B134" s="9"/>
      <c r="C134" s="241" t="s">
        <v>47</v>
      </c>
      <c r="D134" s="304">
        <v>3680</v>
      </c>
      <c r="E134" s="288">
        <v>85.518900000000031</v>
      </c>
      <c r="F134" s="288">
        <v>4357.5189</v>
      </c>
      <c r="G134" s="288">
        <f t="shared" si="10"/>
        <v>-677.51890000000003</v>
      </c>
      <c r="H134" s="398">
        <v>3383.8422999999998</v>
      </c>
      <c r="I134" s="6"/>
      <c r="J134" s="173"/>
    </row>
    <row r="135" spans="2:11" ht="14.1" customHeight="1">
      <c r="B135" s="22"/>
      <c r="C135" s="241" t="s">
        <v>48</v>
      </c>
      <c r="D135" s="304">
        <v>500</v>
      </c>
      <c r="E135" s="288"/>
      <c r="F135" s="288"/>
      <c r="G135" s="288"/>
      <c r="H135" s="398"/>
      <c r="I135" s="44"/>
      <c r="J135" s="173"/>
    </row>
    <row r="136" spans="2:11" ht="14.1" customHeight="1" thickBot="1">
      <c r="B136" s="9"/>
      <c r="C136" s="243" t="s">
        <v>75</v>
      </c>
      <c r="D136" s="306">
        <v>5320</v>
      </c>
      <c r="E136" s="290">
        <v>68.360700000000179</v>
      </c>
      <c r="F136" s="290">
        <v>2256.3607000000002</v>
      </c>
      <c r="G136" s="290">
        <f>D136-F136</f>
        <v>3063.6392999999998</v>
      </c>
      <c r="H136" s="291">
        <v>2460.7310000000002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307">
        <v>163</v>
      </c>
      <c r="E137" s="292"/>
      <c r="F137" s="292">
        <v>5.4036999999999997</v>
      </c>
      <c r="G137" s="292">
        <f>D137-F137</f>
        <v>157.59630000000001</v>
      </c>
      <c r="H137" s="293">
        <v>22.182600000000001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303">
        <v>2000</v>
      </c>
      <c r="E138" s="287">
        <v>9.0409999999999968</v>
      </c>
      <c r="F138" s="287">
        <v>87.040999999999997</v>
      </c>
      <c r="G138" s="287">
        <f>D138-F138</f>
        <v>1912.9590000000001</v>
      </c>
      <c r="H138" s="406">
        <v>94.153599999999997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303">
        <v>350</v>
      </c>
      <c r="E139" s="287"/>
      <c r="F139" s="287">
        <v>23.617999999999999</v>
      </c>
      <c r="G139" s="287">
        <v>350</v>
      </c>
      <c r="H139" s="406">
        <v>11.01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303"/>
      <c r="E140" s="287"/>
      <c r="F140" s="287">
        <v>49</v>
      </c>
      <c r="G140" s="287">
        <f>D140-F140</f>
        <v>-49</v>
      </c>
      <c r="H140" s="406">
        <v>26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30">
        <f>D122+D126+D127+D137+D138+D139+D140</f>
        <v>102513</v>
      </c>
      <c r="E141" s="346">
        <f>E122+E126+E127+E137+E138+E139+E140</f>
        <v>3141.5928999999987</v>
      </c>
      <c r="F141" s="346">
        <f t="shared" ref="F141:G141" si="11">F122+F126+F127+F137+F138+F139+F140</f>
        <v>68189.594599999997</v>
      </c>
      <c r="G141" s="346">
        <f t="shared" si="11"/>
        <v>34347.023399999998</v>
      </c>
      <c r="H141" s="363">
        <f>H122+H126+H127+H137+H138+H139+H140</f>
        <v>54276.8223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81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371" t="s">
        <v>1</v>
      </c>
      <c r="C149" s="372"/>
      <c r="D149" s="372"/>
      <c r="E149" s="372"/>
      <c r="F149" s="372"/>
      <c r="G149" s="372"/>
      <c r="H149" s="372"/>
      <c r="I149" s="372"/>
      <c r="J149" s="373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369" t="s">
        <v>2</v>
      </c>
      <c r="D151" s="370"/>
      <c r="E151" s="369" t="s">
        <v>63</v>
      </c>
      <c r="F151" s="370"/>
      <c r="G151" s="369" t="s">
        <v>64</v>
      </c>
      <c r="H151" s="370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2:11" ht="18" customHeight="1">
      <c r="B161" s="366" t="s">
        <v>8</v>
      </c>
      <c r="C161" s="367"/>
      <c r="D161" s="367"/>
      <c r="E161" s="367"/>
      <c r="F161" s="367"/>
      <c r="G161" s="367"/>
      <c r="H161" s="367"/>
      <c r="I161" s="367"/>
      <c r="J161" s="368"/>
    </row>
    <row r="162" spans="2:11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2:11" s="3" customFormat="1" ht="48" customHeight="1" thickBot="1">
      <c r="B163" s="32"/>
      <c r="C163" s="146" t="s">
        <v>20</v>
      </c>
      <c r="D163" s="145" t="s">
        <v>21</v>
      </c>
      <c r="E163" s="85" t="str">
        <f>E20</f>
        <v>LANDET KVANTUM UKE 22</v>
      </c>
      <c r="F163" s="85" t="str">
        <f>F20</f>
        <v>LANDET KVANTUM T.O.M UKE 22</v>
      </c>
      <c r="G163" s="85" t="str">
        <f>H20</f>
        <v>RESTKVOTER</v>
      </c>
      <c r="H163" s="117" t="str">
        <f>I20</f>
        <v>LANDET KVANTUM T.O.M. UKE 22 2013</v>
      </c>
      <c r="I163" s="89"/>
      <c r="J163" s="34"/>
      <c r="K163"/>
    </row>
    <row r="164" spans="2:11" ht="14.1" customHeight="1">
      <c r="B164" s="58"/>
      <c r="C164" s="147" t="s">
        <v>17</v>
      </c>
      <c r="D164" s="308">
        <f>D165+D166+D167+D168+D169</f>
        <v>26239</v>
      </c>
      <c r="E164" s="251">
        <f>E165+E166+E167+E168+E169</f>
        <v>501.95280000000037</v>
      </c>
      <c r="F164" s="251">
        <f>F165+F166+F167+F168+F169</f>
        <v>17042.976900000001</v>
      </c>
      <c r="G164" s="251">
        <f t="shared" ref="G164" si="12">G165+G166+G167+G168+G169</f>
        <v>9196.0230999999985</v>
      </c>
      <c r="H164" s="275">
        <f>H165+H166+H167+H168+H169</f>
        <v>20210.779800000004</v>
      </c>
      <c r="I164" s="96"/>
      <c r="J164" s="72"/>
    </row>
    <row r="165" spans="2:11" ht="14.1" customHeight="1">
      <c r="B165" s="58"/>
      <c r="C165" s="148" t="s">
        <v>12</v>
      </c>
      <c r="D165" s="309">
        <v>15505</v>
      </c>
      <c r="E165" s="252">
        <v>423.19620000000032</v>
      </c>
      <c r="F165" s="252">
        <v>15377.1962</v>
      </c>
      <c r="G165" s="252">
        <f>D165-F165</f>
        <v>127.80379999999968</v>
      </c>
      <c r="H165" s="276">
        <v>16829.113600000001</v>
      </c>
      <c r="I165" s="96"/>
      <c r="J165" s="72"/>
    </row>
    <row r="166" spans="2:11" ht="14.1" customHeight="1">
      <c r="B166" s="58"/>
      <c r="C166" s="149" t="s">
        <v>11</v>
      </c>
      <c r="D166" s="309">
        <v>4035</v>
      </c>
      <c r="E166" s="252"/>
      <c r="F166" s="252">
        <v>612.02409999999998</v>
      </c>
      <c r="G166" s="252">
        <f>D166-F166</f>
        <v>3422.9758999999999</v>
      </c>
      <c r="H166" s="276">
        <v>870.90160000000003</v>
      </c>
      <c r="I166" s="96"/>
      <c r="J166" s="72"/>
    </row>
    <row r="167" spans="2:11" ht="14.1" customHeight="1">
      <c r="B167" s="58"/>
      <c r="C167" s="149" t="s">
        <v>54</v>
      </c>
      <c r="D167" s="309">
        <v>1541</v>
      </c>
      <c r="E167" s="252">
        <v>35.576800000000048</v>
      </c>
      <c r="F167" s="252">
        <v>768.57680000000005</v>
      </c>
      <c r="G167" s="252">
        <f>D167-F167</f>
        <v>772.42319999999995</v>
      </c>
      <c r="H167" s="276">
        <v>1887.5178000000001</v>
      </c>
      <c r="I167" s="96"/>
      <c r="J167" s="72"/>
    </row>
    <row r="168" spans="2:11" ht="14.1" customHeight="1">
      <c r="B168" s="58"/>
      <c r="C168" s="149" t="s">
        <v>53</v>
      </c>
      <c r="D168" s="309">
        <v>4158</v>
      </c>
      <c r="E168" s="252">
        <v>43.1798</v>
      </c>
      <c r="F168" s="252">
        <v>285.1798</v>
      </c>
      <c r="G168" s="252">
        <f>D168-F168</f>
        <v>3872.8202000000001</v>
      </c>
      <c r="H168" s="276">
        <v>623.24680000000001</v>
      </c>
      <c r="I168" s="96"/>
      <c r="J168" s="72"/>
    </row>
    <row r="169" spans="2:11" ht="14.1" customHeight="1" thickBot="1">
      <c r="B169" s="58"/>
      <c r="C169" s="150" t="s">
        <v>55</v>
      </c>
      <c r="D169" s="310">
        <v>1000</v>
      </c>
      <c r="E169" s="253"/>
      <c r="F169" s="253"/>
      <c r="G169" s="253">
        <f t="shared" ref="G169:G170" si="13">D169-F169</f>
        <v>1000</v>
      </c>
      <c r="H169" s="277"/>
      <c r="I169" s="96"/>
      <c r="J169" s="72"/>
    </row>
    <row r="170" spans="2:11" ht="14.1" customHeight="1" thickBot="1">
      <c r="B170" s="58"/>
      <c r="C170" s="151" t="s">
        <v>45</v>
      </c>
      <c r="D170" s="311">
        <v>5500</v>
      </c>
      <c r="E170" s="254">
        <v>56.870799999999917</v>
      </c>
      <c r="F170" s="254">
        <v>1546.8707999999999</v>
      </c>
      <c r="G170" s="254">
        <f t="shared" si="13"/>
        <v>3953.1292000000003</v>
      </c>
      <c r="H170" s="278">
        <v>1072.9880000000001</v>
      </c>
      <c r="I170" s="96"/>
      <c r="J170" s="72"/>
    </row>
    <row r="171" spans="2:11" ht="14.1" customHeight="1">
      <c r="B171" s="58"/>
      <c r="C171" s="147" t="s">
        <v>18</v>
      </c>
      <c r="D171" s="308">
        <v>8000</v>
      </c>
      <c r="E171" s="251">
        <v>27.190200000000004</v>
      </c>
      <c r="F171" s="251">
        <v>1023.1902</v>
      </c>
      <c r="G171" s="251">
        <f>D171-F171</f>
        <v>6976.8098</v>
      </c>
      <c r="H171" s="275">
        <v>4174.8725999999997</v>
      </c>
      <c r="I171" s="96"/>
      <c r="J171" s="72"/>
    </row>
    <row r="172" spans="2:11" ht="14.1" customHeight="1">
      <c r="B172" s="58"/>
      <c r="C172" s="149" t="s">
        <v>35</v>
      </c>
      <c r="D172" s="309"/>
      <c r="E172" s="252">
        <v>1.9224000000000103</v>
      </c>
      <c r="F172" s="252">
        <v>163.44890000000001</v>
      </c>
      <c r="G172" s="252"/>
      <c r="H172" s="276">
        <v>2917.0814999999998</v>
      </c>
      <c r="I172" s="96"/>
      <c r="J172" s="72"/>
    </row>
    <row r="173" spans="2:11" ht="14.1" customHeight="1" thickBot="1">
      <c r="B173" s="58"/>
      <c r="C173" s="152" t="s">
        <v>56</v>
      </c>
      <c r="D173" s="312"/>
      <c r="E173" s="255">
        <v>25.267799999999966</v>
      </c>
      <c r="F173" s="255">
        <f>F171-F172</f>
        <v>859.74130000000002</v>
      </c>
      <c r="G173" s="255"/>
      <c r="H173" s="279">
        <f>H171-H172</f>
        <v>1257.7910999999999</v>
      </c>
      <c r="I173" s="99"/>
      <c r="J173" s="72"/>
    </row>
    <row r="174" spans="2:11" ht="14.1" customHeight="1" thickBot="1">
      <c r="B174" s="58"/>
      <c r="C174" s="153" t="s">
        <v>13</v>
      </c>
      <c r="D174" s="313">
        <v>10</v>
      </c>
      <c r="E174" s="256"/>
      <c r="F174" s="256">
        <v>1.0158</v>
      </c>
      <c r="G174" s="256">
        <f>D174-F174</f>
        <v>8.9841999999999995</v>
      </c>
      <c r="H174" s="280"/>
      <c r="I174" s="96"/>
      <c r="J174" s="72"/>
    </row>
    <row r="175" spans="2:11" ht="14.1" customHeight="1" thickBot="1">
      <c r="B175" s="58"/>
      <c r="C175" s="151" t="s">
        <v>57</v>
      </c>
      <c r="D175" s="311"/>
      <c r="E175" s="254"/>
      <c r="F175" s="254">
        <v>20</v>
      </c>
      <c r="G175" s="254">
        <f>D175-F175</f>
        <v>-20</v>
      </c>
      <c r="H175" s="278">
        <v>28</v>
      </c>
      <c r="I175" s="96"/>
      <c r="J175" s="72"/>
    </row>
    <row r="176" spans="2:11" s="3" customFormat="1" ht="14.1" customHeight="1" thickBot="1">
      <c r="B176" s="32"/>
      <c r="C176" s="154" t="s">
        <v>9</v>
      </c>
      <c r="D176" s="314">
        <f>D164+D170+D171</f>
        <v>39739</v>
      </c>
      <c r="E176" s="408">
        <f>E164+E170+E171+E174+E175</f>
        <v>586.01380000000029</v>
      </c>
      <c r="F176" s="408">
        <f>F164+F170+F171+F174+F175</f>
        <v>19634.053700000004</v>
      </c>
      <c r="G176" s="408">
        <f>G164+G170+G171+G174+G175</f>
        <v>20114.946299999996</v>
      </c>
      <c r="H176" s="407">
        <f>H164+H170+H171+H174+H175</f>
        <v>25486.640400000004</v>
      </c>
      <c r="I176" s="238"/>
      <c r="J176" s="72"/>
      <c r="K176"/>
    </row>
    <row r="177" spans="1:11" s="3" customFormat="1" ht="14.1" customHeight="1">
      <c r="B177" s="32"/>
      <c r="C177" s="81"/>
      <c r="D177" s="82"/>
      <c r="E177" s="82"/>
      <c r="F177" s="82"/>
      <c r="G177" s="82"/>
      <c r="H177" s="33"/>
      <c r="I177" s="89"/>
      <c r="J177" s="34"/>
      <c r="K177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371" t="s">
        <v>1</v>
      </c>
      <c r="C183" s="372"/>
      <c r="D183" s="372"/>
      <c r="E183" s="372"/>
      <c r="F183" s="372"/>
      <c r="G183" s="372"/>
      <c r="H183" s="372"/>
      <c r="I183" s="372"/>
      <c r="J183" s="373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369" t="s">
        <v>2</v>
      </c>
      <c r="D185" s="370"/>
      <c r="E185" s="369" t="s">
        <v>63</v>
      </c>
      <c r="F185" s="370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66" t="s">
        <v>8</v>
      </c>
      <c r="C194" s="367"/>
      <c r="D194" s="367"/>
      <c r="E194" s="367"/>
      <c r="F194" s="367"/>
      <c r="G194" s="367"/>
      <c r="H194" s="367"/>
      <c r="I194" s="367"/>
      <c r="J194" s="368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22</v>
      </c>
      <c r="F196" s="85" t="str">
        <f>F20</f>
        <v>LANDET KVANTUM T.O.M UKE 22</v>
      </c>
      <c r="G196" s="85" t="str">
        <f>H20</f>
        <v>RESTKVOTER</v>
      </c>
      <c r="H196" s="117" t="str">
        <f>I20</f>
        <v>LANDET KVANTUM T.O.M. UKE 22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69"/>
      <c r="E197" s="269">
        <v>21.945299999999975</v>
      </c>
      <c r="F197" s="269">
        <v>439.94529999999997</v>
      </c>
      <c r="G197" s="269"/>
      <c r="H197" s="270">
        <v>449.1841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69"/>
      <c r="E198" s="269">
        <v>114.99950000000001</v>
      </c>
      <c r="F198" s="269">
        <v>986.99950000000001</v>
      </c>
      <c r="G198" s="269"/>
      <c r="H198" s="270">
        <v>1236.7918999999999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71"/>
      <c r="E199" s="271"/>
      <c r="F199" s="271">
        <v>1.2323</v>
      </c>
      <c r="G199" s="271"/>
      <c r="H199" s="272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71"/>
      <c r="E200" s="271">
        <v>2</v>
      </c>
      <c r="F200" s="271">
        <v>22</v>
      </c>
      <c r="G200" s="271"/>
      <c r="H200" s="272">
        <v>13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73">
        <v>2330</v>
      </c>
      <c r="E201" s="273">
        <f>SUM(E197:E200)</f>
        <v>138.94479999999999</v>
      </c>
      <c r="F201" s="273">
        <f>SUM(F197:F200)</f>
        <v>1450.1770999999999</v>
      </c>
      <c r="G201" s="273">
        <f>D201-F201</f>
        <v>879.82290000000012</v>
      </c>
      <c r="H201" s="274">
        <f>H197+H198+H199+H200</f>
        <v>1698.9759999999999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B2:J2"/>
    <mergeCell ref="B7:J7"/>
    <mergeCell ref="C9:D9"/>
    <mergeCell ref="E9:F9"/>
    <mergeCell ref="G9:H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22
&amp;"-,Normal"&amp;11(iht. motatte landings- og sluttsedler fra fiskesalgslagene; alle tallstørrelser i hele tonn)&amp;R03.06.2014
</oddHeader>
    <oddFooter>&amp;LFiskeridirektoratet&amp;CReguleringsseksjonen&amp;RRune P. Mjørlund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UKE_22_2014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rumjo</cp:lastModifiedBy>
  <cp:lastPrinted>2014-06-03T14:24:03Z</cp:lastPrinted>
  <dcterms:created xsi:type="dcterms:W3CDTF">2011-07-06T12:13:20Z</dcterms:created>
  <dcterms:modified xsi:type="dcterms:W3CDTF">2014-06-03T14:27:56Z</dcterms:modified>
</cp:coreProperties>
</file>