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8\"/>
    </mc:Choice>
  </mc:AlternateContent>
  <bookViews>
    <workbookView xWindow="0" yWindow="0" windowWidth="23040" windowHeight="10845" tabRatio="413"/>
  </bookViews>
  <sheets>
    <sheet name="UKE_29_2018" sheetId="1" r:id="rId1"/>
  </sheets>
  <definedNames>
    <definedName name="Z_14D440E4_F18A_4F78_9989_38C1B133222D_.wvu.Cols" localSheetId="0" hidden="1">UKE_29_2018!#REF!</definedName>
    <definedName name="Z_14D440E4_F18A_4F78_9989_38C1B133222D_.wvu.PrintArea" localSheetId="0" hidden="1">UKE_29_2018!$B$1:$M$247</definedName>
    <definedName name="Z_14D440E4_F18A_4F78_9989_38C1B133222D_.wvu.Rows" localSheetId="0" hidden="1">UKE_29_2018!$359:$1048576,UKE_29_2018!$248:$358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62" i="1" l="1"/>
  <c r="F68" i="1" s="1"/>
  <c r="G33" i="1"/>
  <c r="G34" i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234" i="1" l="1"/>
  <c r="F237" i="1"/>
  <c r="F244" i="1" l="1"/>
  <c r="E244" i="1"/>
  <c r="D244" i="1"/>
  <c r="I240" i="1"/>
  <c r="G240" i="1"/>
  <c r="H240" i="1" s="1"/>
  <c r="I237" i="1"/>
  <c r="G237" i="1"/>
  <c r="I234" i="1"/>
  <c r="G234" i="1"/>
  <c r="H237" i="1" l="1"/>
  <c r="G244" i="1"/>
  <c r="I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G24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G4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<sst xmlns="http://schemas.openxmlformats.org/spreadsheetml/2006/main" count="255" uniqueCount="128">
  <si>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</si>
  <si>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</si>
  <si>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</si>
  <si>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</si>
  <si>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</si>
  <si>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</si>
  <si>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</si>
  <si>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</si>
  <si>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</si>
  <si>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</si>
  <si>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</si>
  <si>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</si>
  <si>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</si>
  <si>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</si>
  <si>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</si>
  <si>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</si>
  <si>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</si>
  <si>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</si>
  <si>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</si>
  <si>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</si>
  <si>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</si>
  <si>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</si>
  <si>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</si>
  <si>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</si>
  <si>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</si>
  <si>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</si>
  <si>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</si>
  <si>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</si>
  <si>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</si>
  <si>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</si>
  <si>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</si>
  <si>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</si>
  <si>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</si>
  <si>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</si>
  <si>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</si>
  <si>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</si>
  <si>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</si>
  <si>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</si>
  <si>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</si>
  <si>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</si>
  <si>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</si>
  <si>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</si>
  <si>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</si>
  <si>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</si>
  <si>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</si>
  <si>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</si>
  <si>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</si>
  <si>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</si>
  <si>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</si>
  <si>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</si>
  <si>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</si>
  <si>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</si>
  <si>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</si>
  <si>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</si>
  <si>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</si>
  <si>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</si>
  <si>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</si>
  <si>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</si>
  <si>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</si>
  <si>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</si>
  <si>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</si>
  <si>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</si>
  <si>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</si>
  <si>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</si>
  <si>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</si>
  <si>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</si>
  <si>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</si>
  <si>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</si>
  <si>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</si>
  <si>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</si>
  <si>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</si>
  <si>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</si>
  <si>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</si>
  <si>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</si>
  <si>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</si>
  <si>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</si>
  <si>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</si>
  <si>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</si>
  <si>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</si>
  <si>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</si>
  <si>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</si>
  <si>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</si>
  <si>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</si>
  <si>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</si>
  <si>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</si>
  <si>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</si>
  <si>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</si>
  <si>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</si>
  <si>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</si>
  <si>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</si>
  <si>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</si>
  <si>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</si>
  <si>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</si>
  <si>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</si>
  <si>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</si>
  <si>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</si>
  <si>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</si>
  <si>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</si>
  <si>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</si>
  <si>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</si>
  <si>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</si>
  <si>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</si>
  <si>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</si>
  <si>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</si>
  <si>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</si>
  <si>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</si>
  <si>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</si>
  <si>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</si>
  <si>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</si>
  <si>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</si>
  <si>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</si>
  <si>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</si>
  <si>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</si>
  <si>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</si>
  <si>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</si>
  <si>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</si>
  <si>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</si>
  <si>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</si>
  <si>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</si>
  <si>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</si>
  <si>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</si>
  <si>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</si>
  <si>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</si>
  <si>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t>LANDET KVANTUM UKE 29</t>
  </si>
  <si>
    <t>LANDET KVANTUM T.O.M UKE 29</t>
  </si>
  <si>
    <t>LANDET KVANTUM T.O.M. UKE 29 2017</t>
  </si>
  <si>
    <r>
      <t xml:space="preserve">3 </t>
    </r>
    <r>
      <rPr>
        <sz val="9"/>
        <color theme="1"/>
        <rFont val="Calibri"/>
        <family val="2"/>
      </rPr>
      <t>Registrert rekreasjonsfiske utgjør 1 451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</si>
  <si>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280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</si>
</sst>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Normal="115" workbookViewId="0">
      <selection activeCell="C216" sqref="C216:J21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0" t="s">
        <v>119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25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123</v>
      </c>
      <c r="G20" s="327" t="s">
        <v>124</v>
      </c>
      <c r="H20" s="328" t="s">
        <v>75</v>
      </c>
      <c r="I20" s="328" t="s">
        <v>64</v>
      </c>
      <c r="J20" s="329" t="s">
        <v>125</v>
      </c>
      <c r="K20" s="117"/>
      <c r="L20" s="4"/>
      <c r="M20" s="4"/>
    </row>
    <row r="21" spans="1:13" ht="14.1" customHeight="1" x14ac:dyDescent="0.25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1697.5423000000001</v>
      </c>
      <c r="G21" s="330">
        <f>G22+G23</f>
        <v>56604.098299999998</v>
      </c>
      <c r="H21" s="330"/>
      <c r="I21" s="330">
        <f>I23+I22</f>
        <v>54733.901700000002</v>
      </c>
      <c r="J21" s="331">
        <f>J23+J22</f>
        <v>64648.128700000001</v>
      </c>
      <c r="K21" s="129"/>
      <c r="L21" s="157"/>
      <c r="M21" s="157"/>
    </row>
    <row r="22" spans="1:13" ht="14.1" customHeight="1" x14ac:dyDescent="0.25">
      <c r="B22" s="120"/>
      <c r="C22" s="260" t="s">
        <v>12</v>
      </c>
      <c r="D22" s="315">
        <v>109124</v>
      </c>
      <c r="E22" s="332">
        <v>110588</v>
      </c>
      <c r="F22" s="332">
        <v>1686.5008</v>
      </c>
      <c r="G22" s="332">
        <v>56250.777999999998</v>
      </c>
      <c r="H22" s="332"/>
      <c r="I22" s="332">
        <f>E22-G22</f>
        <v>54337.222000000002</v>
      </c>
      <c r="J22" s="333">
        <v>64337.801200000002</v>
      </c>
      <c r="K22" s="129"/>
      <c r="L22" s="157"/>
      <c r="M22" s="157"/>
    </row>
    <row r="23" spans="1:13" ht="14.1" customHeight="1" thickBot="1" x14ac:dyDescent="0.3">
      <c r="B23" s="120"/>
      <c r="C23" s="261" t="s">
        <v>11</v>
      </c>
      <c r="D23" s="326">
        <v>750</v>
      </c>
      <c r="E23" s="334">
        <v>750</v>
      </c>
      <c r="F23" s="334">
        <v>11.041499999999999</v>
      </c>
      <c r="G23" s="334">
        <v>353.32029999999997</v>
      </c>
      <c r="H23" s="334"/>
      <c r="I23" s="332">
        <f>E23-G23</f>
        <v>396.67970000000003</v>
      </c>
      <c r="J23" s="333">
        <v>310.32749999999999</v>
      </c>
      <c r="K23" s="129"/>
      <c r="L23" s="157"/>
      <c r="M23" s="157"/>
    </row>
    <row r="24" spans="1:13" ht="14.1" customHeight="1" x14ac:dyDescent="0.25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741.00970000000007</v>
      </c>
      <c r="G24" s="330">
        <f>G25+G31+G32</f>
        <v>207588.06690000001</v>
      </c>
      <c r="H24" s="330"/>
      <c r="I24" s="330">
        <f>I25+I31+I32</f>
        <v>19061.933099999998</v>
      </c>
      <c r="J24" s="331">
        <f>J25+J31+J32</f>
        <v>238142.70855000001</v>
      </c>
      <c r="K24" s="129"/>
      <c r="L24" s="157"/>
      <c r="M24" s="157"/>
    </row>
    <row r="25" spans="1:13" ht="15" customHeight="1" x14ac:dyDescent="0.25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700.00970000000007</v>
      </c>
      <c r="G25" s="336">
        <f>G26+G27+G28+G29</f>
        <v>165328.2721</v>
      </c>
      <c r="H25" s="336"/>
      <c r="I25" s="336">
        <f>I26+I27+I28+I29+I30</f>
        <v>15417.727899999998</v>
      </c>
      <c r="J25" s="337">
        <f>J26+J27+J28+J29+J30</f>
        <v>190546.96705000001</v>
      </c>
      <c r="K25" s="129"/>
      <c r="L25" s="157"/>
      <c r="M25" s="157"/>
    </row>
    <row r="26" spans="1:13" ht="14.1" customHeight="1" x14ac:dyDescent="0.25">
      <c r="A26" s="22"/>
      <c r="B26" s="131"/>
      <c r="C26" s="265" t="s">
        <v>22</v>
      </c>
      <c r="D26" s="317">
        <v>45392</v>
      </c>
      <c r="E26" s="338">
        <v>49760</v>
      </c>
      <c r="F26" s="338">
        <v>44.215800000000002</v>
      </c>
      <c r="G26" s="338">
        <v>50568.705800000003</v>
      </c>
      <c r="H26" s="338">
        <v>714</v>
      </c>
      <c r="I26" s="338">
        <f>E26-G26+H26</f>
        <v>-94.705800000003364</v>
      </c>
      <c r="J26" s="339">
        <v>48303.013500000001</v>
      </c>
      <c r="K26" s="129"/>
      <c r="L26" s="157"/>
      <c r="M26" s="157"/>
    </row>
    <row r="27" spans="1:13" ht="14.1" customHeight="1" x14ac:dyDescent="0.25">
      <c r="A27" s="22"/>
      <c r="B27" s="131"/>
      <c r="C27" s="265" t="s">
        <v>60</v>
      </c>
      <c r="D27" s="317">
        <v>44493</v>
      </c>
      <c r="E27" s="338">
        <v>44908</v>
      </c>
      <c r="F27" s="338">
        <v>78.739000000000004</v>
      </c>
      <c r="G27" s="338">
        <v>46885.455600000001</v>
      </c>
      <c r="H27" s="338">
        <v>1191</v>
      </c>
      <c r="I27" s="338">
        <f>E27-G27+H27</f>
        <v>-786.45560000000114</v>
      </c>
      <c r="J27" s="339">
        <v>50880.082799999996</v>
      </c>
      <c r="K27" s="129"/>
      <c r="L27" s="157"/>
      <c r="M27" s="157"/>
    </row>
    <row r="28" spans="1:13" ht="14.1" customHeight="1" x14ac:dyDescent="0.25">
      <c r="A28" s="22"/>
      <c r="B28" s="131"/>
      <c r="C28" s="265" t="s">
        <v>61</v>
      </c>
      <c r="D28" s="317">
        <v>42834</v>
      </c>
      <c r="E28" s="338">
        <v>41844</v>
      </c>
      <c r="F28" s="338">
        <v>200.0754</v>
      </c>
      <c r="G28" s="338">
        <v>39915.108999999997</v>
      </c>
      <c r="H28" s="338">
        <v>1771</v>
      </c>
      <c r="I28" s="338">
        <f>E28-G28+H28</f>
        <v>3699.8910000000033</v>
      </c>
      <c r="J28" s="339">
        <v>55338.463799999998</v>
      </c>
      <c r="K28" s="129"/>
      <c r="L28" s="157"/>
      <c r="M28" s="157"/>
    </row>
    <row r="29" spans="1:13" ht="14.1" customHeight="1" x14ac:dyDescent="0.25">
      <c r="A29" s="22"/>
      <c r="B29" s="131"/>
      <c r="C29" s="265" t="s">
        <v>93</v>
      </c>
      <c r="D29" s="317">
        <v>28645</v>
      </c>
      <c r="E29" s="338">
        <v>27034</v>
      </c>
      <c r="F29" s="338">
        <v>376.97949999999997</v>
      </c>
      <c r="G29" s="338">
        <v>27959.001700000001</v>
      </c>
      <c r="H29" s="338">
        <v>1674</v>
      </c>
      <c r="I29" s="338">
        <f>E29-G29+H29</f>
        <v>748.99829999999929</v>
      </c>
      <c r="J29" s="339">
        <v>36025.406949999997</v>
      </c>
      <c r="K29" s="129"/>
      <c r="L29" s="157"/>
      <c r="M29" s="157"/>
    </row>
    <row r="30" spans="1:13" ht="14.1" customHeight="1" x14ac:dyDescent="0.25">
      <c r="A30" s="22"/>
      <c r="B30" s="131"/>
      <c r="C30" s="265" t="s">
        <v>94</v>
      </c>
      <c r="D30" s="317">
        <v>17200</v>
      </c>
      <c r="E30" s="338">
        <v>17200</v>
      </c>
      <c r="F30" s="338">
        <v>353</v>
      </c>
      <c r="G30" s="338">
        <f>SUM(H26:H29)</f>
        <v>5350</v>
      </c>
      <c r="H30" s="338"/>
      <c r="I30" s="338">
        <f>E30-G30</f>
        <v>11850</v>
      </c>
      <c r="J30" s="339"/>
      <c r="K30" s="129"/>
      <c r="L30" s="157"/>
      <c r="M30" s="157"/>
    </row>
    <row r="31" spans="1:13" ht="14.1" customHeight="1" x14ac:dyDescent="0.25">
      <c r="A31" s="23"/>
      <c r="B31" s="130"/>
      <c r="C31" s="266" t="s">
        <v>18</v>
      </c>
      <c r="D31" s="316">
        <v>28576</v>
      </c>
      <c r="E31" s="336">
        <v>29602</v>
      </c>
      <c r="F31" s="336"/>
      <c r="G31" s="336">
        <v>16513.7948</v>
      </c>
      <c r="H31" s="396"/>
      <c r="I31" s="396">
        <f>E31-G31</f>
        <v>13088.2052</v>
      </c>
      <c r="J31" s="417">
        <v>18570.6692</v>
      </c>
      <c r="K31" s="129"/>
      <c r="L31" s="157"/>
      <c r="M31" s="157"/>
    </row>
    <row r="32" spans="1:13" ht="14.1" customHeight="1" x14ac:dyDescent="0.25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41</v>
      </c>
      <c r="G32" s="336">
        <f>G33</f>
        <v>25746</v>
      </c>
      <c r="H32" s="338"/>
      <c r="I32" s="396">
        <f>I33+I34</f>
        <v>-9444</v>
      </c>
      <c r="J32" s="417">
        <f>J33</f>
        <v>29025.0723</v>
      </c>
      <c r="K32" s="129"/>
      <c r="L32" s="157"/>
      <c r="M32" s="157"/>
    </row>
    <row r="33" spans="1:13" ht="14.1" customHeight="1" x14ac:dyDescent="0.25">
      <c r="A33" s="22"/>
      <c r="B33" s="131"/>
      <c r="C33" s="265" t="s">
        <v>10</v>
      </c>
      <c r="D33" s="317">
        <v>19101</v>
      </c>
      <c r="E33" s="338">
        <v>14202</v>
      </c>
      <c r="F33" s="338">
        <v>41</v>
      </c>
      <c r="G33" s="338">
        <f>31788-G37</f>
        <v>25746</v>
      </c>
      <c r="H33" s="338">
        <v>418</v>
      </c>
      <c r="I33" s="338">
        <f>E33-G33+H33</f>
        <v>-11126</v>
      </c>
      <c r="J33" s="339">
        <v>29025.0723</v>
      </c>
      <c r="K33" s="129"/>
      <c r="L33" s="157"/>
      <c r="M33" s="157"/>
    </row>
    <row r="34" spans="1:13" ht="14.1" customHeight="1" thickBot="1" x14ac:dyDescent="0.3">
      <c r="A34" s="22"/>
      <c r="B34" s="131"/>
      <c r="C34" s="340" t="s">
        <v>96</v>
      </c>
      <c r="D34" s="318">
        <v>2100</v>
      </c>
      <c r="E34" s="341">
        <v>2100</v>
      </c>
      <c r="F34" s="341">
        <v>23</v>
      </c>
      <c r="G34" s="341">
        <f>H33</f>
        <v>418</v>
      </c>
      <c r="H34" s="341"/>
      <c r="I34" s="341">
        <f>E34-G34</f>
        <v>1682</v>
      </c>
      <c r="J34" s="342"/>
      <c r="K34" s="129"/>
      <c r="L34" s="157"/>
      <c r="M34" s="157"/>
    </row>
    <row r="35" spans="1:13" ht="15.75" customHeight="1" thickBot="1" x14ac:dyDescent="0.3">
      <c r="B35" s="120"/>
      <c r="C35" s="174" t="s">
        <v>78</v>
      </c>
      <c r="D35" s="389">
        <v>4000</v>
      </c>
      <c r="E35" s="343">
        <v>4000</v>
      </c>
      <c r="F35" s="343"/>
      <c r="G35" s="343">
        <v>3927.3011999999999</v>
      </c>
      <c r="H35" s="343"/>
      <c r="I35" s="371">
        <f t="shared" ref="I35:I41" si="0">E35-G35</f>
        <v>72.698800000000119</v>
      </c>
      <c r="J35" s="372">
        <v>2775.7964499999998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9">
        <v>703</v>
      </c>
      <c r="E36" s="320">
        <v>703</v>
      </c>
      <c r="F36" s="320"/>
      <c r="G36" s="320">
        <v>526.5752</v>
      </c>
      <c r="H36" s="320"/>
      <c r="I36" s="371">
        <f t="shared" si="0"/>
        <v>176.4248</v>
      </c>
      <c r="J36" s="418">
        <v>409.9316</v>
      </c>
      <c r="K36" s="129"/>
      <c r="L36" s="157"/>
      <c r="M36" s="157"/>
    </row>
    <row r="37" spans="1:13" ht="17.25" customHeight="1" thickBot="1" x14ac:dyDescent="0.3">
      <c r="B37" s="120"/>
      <c r="C37" s="174" t="s">
        <v>79</v>
      </c>
      <c r="D37" s="319">
        <v>3000</v>
      </c>
      <c r="E37" s="320">
        <v>3000</v>
      </c>
      <c r="F37" s="320"/>
      <c r="G37" s="320">
        <v>6042</v>
      </c>
      <c r="H37" s="370"/>
      <c r="I37" s="371">
        <f t="shared" si="0"/>
        <v>-3042</v>
      </c>
      <c r="J37" s="418"/>
      <c r="K37" s="129"/>
      <c r="L37" s="157"/>
      <c r="M37" s="157"/>
    </row>
    <row r="38" spans="1:13" ht="17.25" customHeight="1" thickBot="1" x14ac:dyDescent="0.3">
      <c r="B38" s="120"/>
      <c r="C38" s="174" t="s">
        <v>67</v>
      </c>
      <c r="D38" s="319">
        <v>7000</v>
      </c>
      <c r="E38" s="320">
        <v>7000</v>
      </c>
      <c r="F38" s="320">
        <v>10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85</v>
      </c>
      <c r="D39" s="319">
        <v>3000</v>
      </c>
      <c r="E39" s="320">
        <v>3000</v>
      </c>
      <c r="F39" s="320">
        <v>6</v>
      </c>
      <c r="G39" s="320">
        <v>1085</v>
      </c>
      <c r="H39" s="320"/>
      <c r="I39" s="371">
        <f t="shared" si="0"/>
        <v>1915</v>
      </c>
      <c r="J39" s="418"/>
      <c r="K39" s="129"/>
      <c r="L39" s="157"/>
      <c r="M39" s="157"/>
    </row>
    <row r="40" spans="1:13" ht="17.25" customHeight="1" thickBot="1" x14ac:dyDescent="0.3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9">
        <v>0</v>
      </c>
      <c r="E41" s="320"/>
      <c r="F41" s="320"/>
      <c r="G41" s="320">
        <v>296</v>
      </c>
      <c r="H41" s="320"/>
      <c r="I41" s="371">
        <f t="shared" si="0"/>
        <v>-296</v>
      </c>
      <c r="J41" s="418">
        <v>330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2454.5520000000001</v>
      </c>
      <c r="G42" s="322">
        <f>G21+G24+G35+G36+G37+G38+G39+G41</f>
        <v>283069.0416</v>
      </c>
      <c r="H42" s="196">
        <f>H26+H27+H28+H29+H33</f>
        <v>5768</v>
      </c>
      <c r="I42" s="302">
        <f>I21+I24+I35+I36+I37+I38+I39+I40+I41</f>
        <v>73121.958399999989</v>
      </c>
      <c r="J42" s="197">
        <f>J21+J24+J35+J36+J37+J38+J39+J40+J41</f>
        <v>313306.56530000002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126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.75" thickBot="1" x14ac:dyDescent="0.3">
      <c r="B58" s="143"/>
      <c r="C58" s="411" t="s">
        <v>19</v>
      </c>
      <c r="D58" s="412" t="s">
        <v>20</v>
      </c>
      <c r="E58" s="328" t="str">
        <f>F20</f>
        <v>LANDET KVANTUM UKE 29</v>
      </c>
      <c r="F58" s="328" t="str">
        <f>G20</f>
        <v>LANDET KVANTUM T.O.M UKE 29</v>
      </c>
      <c r="G58" s="328" t="str">
        <f>I20</f>
        <v>RESTKVOTER</v>
      </c>
      <c r="H58" s="329" t="str">
        <f>J20</f>
        <v>LANDET KVANTUM T.O.M. UKE 29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3" t="s">
        <v>32</v>
      </c>
      <c r="D59" s="457">
        <v>5346</v>
      </c>
      <c r="E59" s="330">
        <v>172.44380000000001</v>
      </c>
      <c r="F59" s="330">
        <v>1000.2030999999999</v>
      </c>
      <c r="G59" s="459">
        <f>D59-F59-F60</f>
        <v>3210.9191000000001</v>
      </c>
      <c r="H59" s="381">
        <v>951.37660000000005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58"/>
      <c r="E60" s="419"/>
      <c r="F60" s="419">
        <v>1134.8778</v>
      </c>
      <c r="G60" s="460"/>
      <c r="H60" s="350">
        <v>907.53499999999997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420">
        <v>5.9744999999999999</v>
      </c>
      <c r="F61" s="420">
        <v>63.063600000000001</v>
      </c>
      <c r="G61" s="390">
        <f>D61-F61</f>
        <v>136.93639999999999</v>
      </c>
      <c r="H61" s="301">
        <v>46.593200000000003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3" t="s">
        <v>57</v>
      </c>
      <c r="D62" s="232">
        <v>8019</v>
      </c>
      <c r="E62" s="349">
        <f>SUM(E63:E65)</f>
        <v>7.5864000000000003</v>
      </c>
      <c r="F62" s="349">
        <f>F63+F64+F65</f>
        <v>5319.5299999999988</v>
      </c>
      <c r="G62" s="349">
        <f>D62-F62</f>
        <v>2699.4700000000012</v>
      </c>
      <c r="H62" s="351">
        <f>H63+H64+H65</f>
        <v>5219.0930000000008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0"/>
      <c r="E63" s="229">
        <v>3.2393999999999998</v>
      </c>
      <c r="F63" s="229">
        <v>2204.2174</v>
      </c>
      <c r="G63" s="229"/>
      <c r="H63" s="361">
        <v>2318.8141000000001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0"/>
      <c r="E64" s="229">
        <v>2.5760000000000001</v>
      </c>
      <c r="F64" s="229">
        <v>2089.9652999999998</v>
      </c>
      <c r="G64" s="229"/>
      <c r="H64" s="361">
        <v>2005.2598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15" t="s">
        <v>35</v>
      </c>
      <c r="D65" s="241"/>
      <c r="E65" s="413">
        <v>1.7709999999999999</v>
      </c>
      <c r="F65" s="413">
        <v>1025.3472999999999</v>
      </c>
      <c r="G65" s="413"/>
      <c r="H65" s="382">
        <v>895.01909999999998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14" t="s">
        <v>36</v>
      </c>
      <c r="D66" s="296">
        <v>190</v>
      </c>
      <c r="E66" s="384"/>
      <c r="F66" s="384">
        <v>42</v>
      </c>
      <c r="G66" s="384">
        <f>D66-F66</f>
        <v>148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224"/>
      <c r="E67" s="383"/>
      <c r="F67" s="383"/>
      <c r="G67" s="383"/>
      <c r="H67" s="297"/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f>SUM(D59:D67)</f>
        <v>13755</v>
      </c>
      <c r="E68" s="200">
        <f>E59+E60+E61+E62+E66+E67</f>
        <v>186.00470000000001</v>
      </c>
      <c r="F68" s="200">
        <f>F59+F60+F61+F62+F66+F67</f>
        <v>7559.6744999999992</v>
      </c>
      <c r="G68" s="200">
        <f>G59+G60+G61+G62+G66+G67</f>
        <v>6195.3255000000008</v>
      </c>
      <c r="H68" s="208">
        <f>H59+H60+H61+H62+H66+H67</f>
        <v>7125.35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55"/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5" x14ac:dyDescent="0.25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5" x14ac:dyDescent="0.25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8" thickBot="1" x14ac:dyDescent="0.3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25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25">
      <c r="B82" s="248"/>
      <c r="C82" s="456" t="s">
        <v>108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25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29</v>
      </c>
      <c r="G86" s="323" t="str">
        <f>G20</f>
        <v>LANDET KVANTUM T.O.M UKE 29</v>
      </c>
      <c r="H86" s="194" t="str">
        <f>I20</f>
        <v>RESTKVOTER</v>
      </c>
      <c r="I86" s="195" t="str">
        <f>J20</f>
        <v>LANDET KVANTUM T.O.M. UKE 29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441.52819999999997</v>
      </c>
      <c r="G87" s="330">
        <f>G88+G89</f>
        <v>29987.451300000001</v>
      </c>
      <c r="H87" s="330">
        <f>H88+H89</f>
        <v>7887.5486999999985</v>
      </c>
      <c r="I87" s="331">
        <f>I88+I89</f>
        <v>37397.102899999998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0" t="s">
        <v>12</v>
      </c>
      <c r="D88" s="315">
        <v>37047</v>
      </c>
      <c r="E88" s="332">
        <v>37125</v>
      </c>
      <c r="F88" s="332">
        <v>439.9896</v>
      </c>
      <c r="G88" s="332">
        <v>29613.962800000001</v>
      </c>
      <c r="H88" s="332">
        <f>E88-G88</f>
        <v>7511.0371999999988</v>
      </c>
      <c r="I88" s="333">
        <v>37140.643199999999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6" t="s">
        <v>11</v>
      </c>
      <c r="D89" s="326">
        <v>750</v>
      </c>
      <c r="E89" s="334">
        <v>750</v>
      </c>
      <c r="F89" s="334">
        <v>1.5386</v>
      </c>
      <c r="G89" s="334">
        <v>373.48849999999999</v>
      </c>
      <c r="H89" s="334">
        <f>E89-G89</f>
        <v>376.51150000000001</v>
      </c>
      <c r="I89" s="335">
        <v>256.4597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1017.3022999999999</v>
      </c>
      <c r="G90" s="330">
        <f t="shared" si="1"/>
        <v>31848.114099999999</v>
      </c>
      <c r="H90" s="330">
        <f>H91+H96+H97</f>
        <v>42214.885900000008</v>
      </c>
      <c r="I90" s="331">
        <f t="shared" si="1"/>
        <v>37284.557299999993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983.93889999999999</v>
      </c>
      <c r="G91" s="336">
        <f t="shared" si="2"/>
        <v>23046.963299999999</v>
      </c>
      <c r="H91" s="336">
        <f>H92+H93+H94+H95</f>
        <v>33807.036700000004</v>
      </c>
      <c r="I91" s="337">
        <f t="shared" si="2"/>
        <v>26392.482199999999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5" t="s">
        <v>22</v>
      </c>
      <c r="D92" s="317">
        <v>13457</v>
      </c>
      <c r="E92" s="338">
        <v>16514</v>
      </c>
      <c r="F92" s="338">
        <v>247.32380000000001</v>
      </c>
      <c r="G92" s="338">
        <v>4848.3257999999996</v>
      </c>
      <c r="H92" s="338">
        <f t="shared" ref="H92:H100" si="3">E92-G92</f>
        <v>11665.674200000001</v>
      </c>
      <c r="I92" s="339">
        <v>4162.6727000000001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5" t="s">
        <v>23</v>
      </c>
      <c r="D93" s="317">
        <v>12792</v>
      </c>
      <c r="E93" s="338">
        <v>15627</v>
      </c>
      <c r="F93" s="338">
        <v>244.48740000000001</v>
      </c>
      <c r="G93" s="338">
        <v>7331.8163999999997</v>
      </c>
      <c r="H93" s="338">
        <f t="shared" si="3"/>
        <v>8295.1836000000003</v>
      </c>
      <c r="I93" s="339">
        <v>6874.7732999999998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5" t="s">
        <v>24</v>
      </c>
      <c r="D94" s="317">
        <v>13463</v>
      </c>
      <c r="E94" s="338">
        <v>16606</v>
      </c>
      <c r="F94" s="338">
        <v>75.679699999999997</v>
      </c>
      <c r="G94" s="338">
        <v>6970.3341</v>
      </c>
      <c r="H94" s="338">
        <f t="shared" si="3"/>
        <v>9635.6659</v>
      </c>
      <c r="I94" s="339">
        <v>9088.7137000000002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5" t="s">
        <v>93</v>
      </c>
      <c r="D95" s="317">
        <v>7439</v>
      </c>
      <c r="E95" s="338">
        <v>8107</v>
      </c>
      <c r="F95" s="338">
        <v>416.44799999999998</v>
      </c>
      <c r="G95" s="338">
        <v>3896.4870000000001</v>
      </c>
      <c r="H95" s="338">
        <f t="shared" si="3"/>
        <v>4210.5129999999999</v>
      </c>
      <c r="I95" s="339">
        <v>6266.3225000000002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6" t="s">
        <v>29</v>
      </c>
      <c r="D96" s="316">
        <v>11101</v>
      </c>
      <c r="E96" s="336">
        <v>11124</v>
      </c>
      <c r="F96" s="336"/>
      <c r="G96" s="336">
        <v>7513.8128999999999</v>
      </c>
      <c r="H96" s="336">
        <f t="shared" si="3"/>
        <v>3610.1871000000001</v>
      </c>
      <c r="I96" s="337">
        <v>9605.8868999999995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7" t="s">
        <v>90</v>
      </c>
      <c r="D97" s="324">
        <v>4933</v>
      </c>
      <c r="E97" s="347">
        <v>6085</v>
      </c>
      <c r="F97" s="347">
        <v>33.363399999999999</v>
      </c>
      <c r="G97" s="347">
        <v>1287.3379</v>
      </c>
      <c r="H97" s="347">
        <f t="shared" si="3"/>
        <v>4797.6620999999996</v>
      </c>
      <c r="I97" s="348">
        <v>1286.1882000000001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63</v>
      </c>
      <c r="D99" s="319">
        <v>300</v>
      </c>
      <c r="E99" s="320">
        <v>300</v>
      </c>
      <c r="F99" s="320">
        <v>1.1093999999999999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8" t="s">
        <v>14</v>
      </c>
      <c r="D100" s="319"/>
      <c r="E100" s="320"/>
      <c r="F100" s="320"/>
      <c r="G100" s="320">
        <v>110</v>
      </c>
      <c r="H100" s="320">
        <f t="shared" si="3"/>
        <v>-110</v>
      </c>
      <c r="I100" s="325">
        <v>83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1459.9399000000001</v>
      </c>
      <c r="G101" s="223">
        <f t="shared" si="4"/>
        <v>62258.301500000001</v>
      </c>
      <c r="H101" s="223">
        <f>H87+H90+H98+H99+H100</f>
        <v>50302.698500000006</v>
      </c>
      <c r="I101" s="197">
        <f>I87+I90+I98+I99+I100</f>
        <v>75090.172799999986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122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29</v>
      </c>
      <c r="G119" s="327" t="str">
        <f>G20</f>
        <v>LANDET KVANTUM T.O.M UKE 29</v>
      </c>
      <c r="H119" s="194" t="str">
        <f>I20</f>
        <v>RESTKVOTER</v>
      </c>
      <c r="I119" s="195" t="str">
        <f>J20</f>
        <v>LANDET KVANTUM T.O.M. UKE 29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1136.3205</v>
      </c>
      <c r="G120" s="349">
        <f t="shared" si="5"/>
        <v>41477.102199999994</v>
      </c>
      <c r="H120" s="349">
        <f t="shared" si="5"/>
        <v>18593.897800000002</v>
      </c>
      <c r="I120" s="351">
        <f t="shared" si="5"/>
        <v>23704.663800000002</v>
      </c>
      <c r="J120" s="157"/>
      <c r="K120" s="129"/>
      <c r="L120" s="157"/>
      <c r="M120" s="157"/>
    </row>
    <row r="121" spans="2:13" ht="14.1" customHeight="1" x14ac:dyDescent="0.25">
      <c r="B121" s="9"/>
      <c r="C121" s="260" t="s">
        <v>12</v>
      </c>
      <c r="D121" s="244">
        <v>45454</v>
      </c>
      <c r="E121" s="374">
        <v>47834</v>
      </c>
      <c r="F121" s="423">
        <v>527.37040000000002</v>
      </c>
      <c r="G121" s="352">
        <v>34222.685299999997</v>
      </c>
      <c r="H121" s="352">
        <f>E121-G121</f>
        <v>13611.314700000003</v>
      </c>
      <c r="I121" s="353">
        <v>19873.508300000001</v>
      </c>
      <c r="J121" s="157"/>
      <c r="K121" s="129"/>
      <c r="L121" s="157"/>
      <c r="M121" s="157"/>
    </row>
    <row r="122" spans="2:13" ht="14.1" customHeight="1" x14ac:dyDescent="0.25">
      <c r="B122" s="9"/>
      <c r="C122" s="260" t="s">
        <v>11</v>
      </c>
      <c r="D122" s="244">
        <v>10864</v>
      </c>
      <c r="E122" s="374">
        <v>11737</v>
      </c>
      <c r="F122" s="423">
        <v>608.95010000000002</v>
      </c>
      <c r="G122" s="352">
        <v>7254.4169000000002</v>
      </c>
      <c r="H122" s="352">
        <f>E122-G122</f>
        <v>4482.5830999999998</v>
      </c>
      <c r="I122" s="353">
        <v>3831.1554999999998</v>
      </c>
      <c r="J122" s="157"/>
      <c r="K122" s="129"/>
      <c r="L122" s="157"/>
      <c r="M122" s="157"/>
    </row>
    <row r="123" spans="2:13" ht="15.75" thickBot="1" x14ac:dyDescent="0.3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2" t="s">
        <v>38</v>
      </c>
      <c r="D124" s="295">
        <v>38390</v>
      </c>
      <c r="E124" s="230">
        <v>37926</v>
      </c>
      <c r="F124" s="230">
        <v>1051.8516</v>
      </c>
      <c r="G124" s="230">
        <v>18651.864799999999</v>
      </c>
      <c r="H124" s="298">
        <f>E124-G124</f>
        <v>19274.135200000001</v>
      </c>
      <c r="I124" s="300">
        <v>22817.3187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351.72679999999997</v>
      </c>
      <c r="G125" s="230">
        <f>G134+G131+G126</f>
        <v>39102.604500000001</v>
      </c>
      <c r="H125" s="356">
        <f>H126+H131+H134</f>
        <v>22614.395499999995</v>
      </c>
      <c r="I125" s="357">
        <f>I126+I131+I134</f>
        <v>27202.582699999995</v>
      </c>
      <c r="J125" s="119"/>
      <c r="K125" s="129"/>
      <c r="L125" s="157"/>
      <c r="M125" s="157"/>
    </row>
    <row r="126" spans="2:13" ht="15.75" customHeight="1" x14ac:dyDescent="0.25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296.03279999999995</v>
      </c>
      <c r="G126" s="375">
        <f>G127+G128+G130+G129</f>
        <v>31399.447500000002</v>
      </c>
      <c r="H126" s="358">
        <f>H127+H128+H129+H130</f>
        <v>14272.552499999998</v>
      </c>
      <c r="I126" s="359">
        <f>I127+I128+I129+I130</f>
        <v>20565.623499999998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5" t="s">
        <v>22</v>
      </c>
      <c r="D127" s="240">
        <f>12789</f>
        <v>12789</v>
      </c>
      <c r="E127" s="229">
        <v>14060</v>
      </c>
      <c r="F127" s="229">
        <v>48.682299999999998</v>
      </c>
      <c r="G127" s="229">
        <v>4588.8406999999997</v>
      </c>
      <c r="H127" s="360">
        <f t="shared" ref="H127:H138" si="6">E127-G127</f>
        <v>9471.1592999999993</v>
      </c>
      <c r="I127" s="361">
        <v>3313.4765000000002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5" t="s">
        <v>23</v>
      </c>
      <c r="D128" s="240">
        <v>11990</v>
      </c>
      <c r="E128" s="229">
        <v>13036</v>
      </c>
      <c r="F128" s="229">
        <v>30.110800000000001</v>
      </c>
      <c r="G128" s="229">
        <v>7693.5730000000003</v>
      </c>
      <c r="H128" s="360">
        <f t="shared" si="6"/>
        <v>5342.4269999999997</v>
      </c>
      <c r="I128" s="361">
        <v>5146.8239999999996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5" t="s">
        <v>24</v>
      </c>
      <c r="D129" s="240">
        <v>11335</v>
      </c>
      <c r="E129" s="229">
        <v>10528</v>
      </c>
      <c r="F129" s="229">
        <v>107.99160000000001</v>
      </c>
      <c r="G129" s="229">
        <v>9258.7041000000008</v>
      </c>
      <c r="H129" s="360">
        <f t="shared" si="6"/>
        <v>1269.2958999999992</v>
      </c>
      <c r="I129" s="361">
        <v>5660.7705999999998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5" t="s">
        <v>93</v>
      </c>
      <c r="D130" s="240">
        <v>8665</v>
      </c>
      <c r="E130" s="229">
        <v>8048</v>
      </c>
      <c r="F130" s="229">
        <v>109.24809999999999</v>
      </c>
      <c r="G130" s="229">
        <v>9858.3297000000002</v>
      </c>
      <c r="H130" s="360">
        <f t="shared" si="6"/>
        <v>-1810.3297000000002</v>
      </c>
      <c r="I130" s="361">
        <v>6444.5523999999996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/>
      <c r="G131" s="376">
        <v>4336.2145</v>
      </c>
      <c r="H131" s="362">
        <f t="shared" si="6"/>
        <v>2723.7855</v>
      </c>
      <c r="I131" s="363">
        <v>3632.6808000000001</v>
      </c>
      <c r="J131" s="39"/>
      <c r="K131" s="129"/>
      <c r="L131" s="157"/>
      <c r="M131" s="157"/>
    </row>
    <row r="132" spans="2:13" ht="14.1" customHeight="1" x14ac:dyDescent="0.25">
      <c r="B132" s="9"/>
      <c r="C132" s="265" t="s">
        <v>40</v>
      </c>
      <c r="D132" s="240">
        <v>5919</v>
      </c>
      <c r="E132" s="229">
        <v>6560</v>
      </c>
      <c r="F132" s="229"/>
      <c r="G132" s="229">
        <v>4325.6386000000002</v>
      </c>
      <c r="H132" s="360">
        <f t="shared" si="6"/>
        <v>2234.3613999999998</v>
      </c>
      <c r="I132" s="361">
        <v>3627.5722000000001</v>
      </c>
      <c r="J132" s="119"/>
      <c r="K132" s="129"/>
      <c r="L132" s="157"/>
      <c r="M132" s="157"/>
    </row>
    <row r="133" spans="2:13" ht="14.1" customHeight="1" x14ac:dyDescent="0.25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10.57589999999982</v>
      </c>
      <c r="H133" s="360">
        <f t="shared" si="6"/>
        <v>489.42410000000018</v>
      </c>
      <c r="I133" s="361">
        <f>I131-I132</f>
        <v>5.108600000000024</v>
      </c>
      <c r="J133" s="39"/>
      <c r="K133" s="129"/>
      <c r="L133" s="157"/>
      <c r="M133" s="157"/>
    </row>
    <row r="134" spans="2:13" ht="15.75" thickBot="1" x14ac:dyDescent="0.3">
      <c r="B134" s="9"/>
      <c r="C134" s="267" t="s">
        <v>90</v>
      </c>
      <c r="D134" s="257">
        <v>8170</v>
      </c>
      <c r="E134" s="377">
        <v>8985</v>
      </c>
      <c r="F134" s="377">
        <v>55.694000000000003</v>
      </c>
      <c r="G134" s="377">
        <v>3366.9425000000001</v>
      </c>
      <c r="H134" s="364">
        <f t="shared" si="6"/>
        <v>5618.0574999999999</v>
      </c>
      <c r="I134" s="365">
        <v>3004.2784000000001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8" t="s">
        <v>67</v>
      </c>
      <c r="D136" s="296">
        <v>2000</v>
      </c>
      <c r="E136" s="299">
        <v>2000</v>
      </c>
      <c r="F136" s="299">
        <v>13.9323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9" t="s">
        <v>14</v>
      </c>
      <c r="D138" s="224"/>
      <c r="E138" s="234"/>
      <c r="F138" s="234">
        <v>4</v>
      </c>
      <c r="G138" s="234">
        <v>199</v>
      </c>
      <c r="H138" s="234">
        <f t="shared" si="6"/>
        <v>-199</v>
      </c>
      <c r="I138" s="297">
        <v>157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2557.8311999999996</v>
      </c>
      <c r="G139" s="187">
        <f>G120+G124+G125+G135+G136+G137+G138</f>
        <v>101539.18549999999</v>
      </c>
      <c r="H139" s="187">
        <f t="shared" si="7"/>
        <v>60548.814499999993</v>
      </c>
      <c r="I139" s="416">
        <f>I120+I124+I125+I135+I136+I137+I138</f>
        <v>76087.640700000004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29</v>
      </c>
      <c r="F158" s="70" t="str">
        <f>G20</f>
        <v>LANDET KVANTUM T.O.M UKE 29</v>
      </c>
      <c r="G158" s="70" t="str">
        <f>I20</f>
        <v>RESTKVOTER</v>
      </c>
      <c r="H158" s="93" t="str">
        <f>J20</f>
        <v>LANDET KVANTUM T.O.M. UKE 29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269.45150000000001</v>
      </c>
      <c r="F159" s="184">
        <v>15273.008099999999</v>
      </c>
      <c r="G159" s="184">
        <f>D159-F159</f>
        <v>4127.9919000000009</v>
      </c>
      <c r="H159" s="220">
        <v>9425.5059999999994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3.6642999999999999</v>
      </c>
      <c r="G160" s="184">
        <f>D160-F160</f>
        <v>96.335700000000003</v>
      </c>
      <c r="H160" s="220">
        <v>5.5336999999999996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/>
      <c r="G161" s="185">
        <f>D161-F161</f>
        <v>13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269.45150000000001</v>
      </c>
      <c r="F162" s="186">
        <f>SUM(F159:F161)</f>
        <v>15276.672399999999</v>
      </c>
      <c r="G162" s="186">
        <f>D162-F162</f>
        <v>4237.3276000000005</v>
      </c>
      <c r="H162" s="207">
        <f>SUM(H159:H161)</f>
        <v>9431.0396999999994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101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29</v>
      </c>
      <c r="G178" s="327" t="str">
        <f>G20</f>
        <v>LANDET KVANTUM T.O.M UKE 29</v>
      </c>
      <c r="H178" s="70" t="str">
        <f>I20</f>
        <v>RESTKVOTER</v>
      </c>
      <c r="I178" s="93" t="str">
        <f>J20</f>
        <v>LANDET KVANTUM T.O.M. UKE 29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203.6208</v>
      </c>
      <c r="G179" s="305">
        <f>G180+G181+G182+G183</f>
        <v>19931.2287</v>
      </c>
      <c r="H179" s="305">
        <f t="shared" si="8"/>
        <v>24433.7713</v>
      </c>
      <c r="I179" s="310">
        <f>I180+I181+I182+I183</f>
        <v>33422.225200000001</v>
      </c>
      <c r="J179" s="81"/>
      <c r="K179" s="58"/>
      <c r="L179" s="192"/>
      <c r="M179" s="192"/>
    </row>
    <row r="180" spans="1:13" ht="14.1" customHeight="1" x14ac:dyDescent="0.25">
      <c r="B180" s="50"/>
      <c r="C180" s="294" t="s">
        <v>81</v>
      </c>
      <c r="D180" s="288">
        <v>26187</v>
      </c>
      <c r="E180" s="303">
        <v>28809</v>
      </c>
      <c r="F180" s="303"/>
      <c r="G180" s="303">
        <v>16183.956099999999</v>
      </c>
      <c r="H180" s="303">
        <f t="shared" ref="H180:H185" si="9">E180-G180</f>
        <v>12625.043900000001</v>
      </c>
      <c r="I180" s="308">
        <v>27882.375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2117.3656000000001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8">
        <v>1811</v>
      </c>
      <c r="E182" s="303">
        <v>1877</v>
      </c>
      <c r="F182" s="303">
        <v>43.4634</v>
      </c>
      <c r="G182" s="303">
        <v>1295.3665000000001</v>
      </c>
      <c r="H182" s="303">
        <f t="shared" si="9"/>
        <v>581.63349999999991</v>
      </c>
      <c r="I182" s="308">
        <v>1277.1242999999999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5" t="s">
        <v>46</v>
      </c>
      <c r="D183" s="386">
        <v>6060</v>
      </c>
      <c r="E183" s="387">
        <v>6181</v>
      </c>
      <c r="F183" s="387">
        <v>160.1574</v>
      </c>
      <c r="G183" s="387">
        <v>1502.7266</v>
      </c>
      <c r="H183" s="387">
        <f t="shared" si="9"/>
        <v>4678.2734</v>
      </c>
      <c r="I183" s="388">
        <v>2145.3602999999998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9">
        <v>5500</v>
      </c>
      <c r="E184" s="307">
        <v>5500</v>
      </c>
      <c r="F184" s="307"/>
      <c r="G184" s="307">
        <v>1910.3706999999999</v>
      </c>
      <c r="H184" s="307">
        <f t="shared" si="9"/>
        <v>3589.6293000000001</v>
      </c>
      <c r="I184" s="312">
        <v>2546.1109999999999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6">
        <v>8000</v>
      </c>
      <c r="E185" s="305">
        <v>8000</v>
      </c>
      <c r="F185" s="305">
        <f>F186+F187</f>
        <v>130.94759999999999</v>
      </c>
      <c r="G185" s="305">
        <f>G186+G187</f>
        <v>2145.9059999999999</v>
      </c>
      <c r="H185" s="305">
        <f t="shared" si="9"/>
        <v>5854.0940000000001</v>
      </c>
      <c r="I185" s="310">
        <f>I186+I187</f>
        <v>3429.77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8"/>
      <c r="E186" s="303"/>
      <c r="F186" s="303">
        <v>67.156499999999994</v>
      </c>
      <c r="G186" s="303">
        <v>955.74040000000002</v>
      </c>
      <c r="H186" s="303"/>
      <c r="I186" s="308">
        <v>1429.1592000000001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8"/>
      <c r="E187" s="306"/>
      <c r="F187" s="306">
        <v>63.7911</v>
      </c>
      <c r="G187" s="306">
        <v>1190.1656</v>
      </c>
      <c r="H187" s="306"/>
      <c r="I187" s="311">
        <v>2000.6107999999999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9">
        <v>10</v>
      </c>
      <c r="E188" s="307">
        <v>10</v>
      </c>
      <c r="F188" s="307"/>
      <c r="G188" s="307"/>
      <c r="H188" s="307">
        <f>E188-G188</f>
        <v>10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7"/>
      <c r="E189" s="304"/>
      <c r="F189" s="304"/>
      <c r="G189" s="304">
        <v>28</v>
      </c>
      <c r="H189" s="304">
        <f>E189-G189</f>
        <v>-28</v>
      </c>
      <c r="I189" s="309">
        <v>19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334.5684</v>
      </c>
      <c r="G190" s="196">
        <f>G179+G184+G185+G188+G189</f>
        <v>24015.505399999998</v>
      </c>
      <c r="H190" s="200">
        <f>H179+H184+H185+H188+H189</f>
        <v>33859.494599999998</v>
      </c>
      <c r="I190" s="197">
        <f>I179+I184+I185+I188+I189</f>
        <v>39431.518399999994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29</v>
      </c>
      <c r="F207" s="70" t="str">
        <f>G20</f>
        <v>LANDET KVANTUM T.O.M UKE 29</v>
      </c>
      <c r="G207" s="70" t="str">
        <f>I20</f>
        <v>RESTKVOTER</v>
      </c>
      <c r="H207" s="93" t="str">
        <f>J20</f>
        <v>LANDET KVANTUM T.O.M. UKE 29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15.3818</v>
      </c>
      <c r="F208" s="184">
        <v>583.12440000000004</v>
      </c>
      <c r="G208" s="184">
        <f>D208-F208</f>
        <v>1016.8756</v>
      </c>
      <c r="H208" s="220">
        <v>700.01689999999996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205.12029999999999</v>
      </c>
      <c r="F209" s="184">
        <v>2547.9067</v>
      </c>
      <c r="G209" s="184">
        <f t="shared" ref="G209:G211" si="10">D209-F209</f>
        <v>2757.0933</v>
      </c>
      <c r="H209" s="220">
        <v>2119.6370999999999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>
        <v>0.59209999999999996</v>
      </c>
      <c r="G211" s="184">
        <f t="shared" si="10"/>
        <v>-0.59209999999999996</v>
      </c>
      <c r="H211" s="221">
        <v>10.388299999999999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220.50209999999998</v>
      </c>
      <c r="F212" s="186">
        <f>SUM(F208:F211)</f>
        <v>3132.1424000000002</v>
      </c>
      <c r="G212" s="186">
        <f>D212-F212</f>
        <v>3822.8575999999998</v>
      </c>
      <c r="H212" s="207">
        <f>H208+H209+H210+H211</f>
        <v>2837.5882999999999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111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9" t="s">
        <v>80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91" t="s">
        <v>112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7" t="s">
        <v>113</v>
      </c>
      <c r="D233" s="398" t="s">
        <v>114</v>
      </c>
      <c r="E233" s="399" t="s">
        <v>115</v>
      </c>
      <c r="F233" s="400" t="str">
        <f>E207</f>
        <v>LANDET KVANTUM UKE 29</v>
      </c>
      <c r="G233" s="400" t="str">
        <f>F207</f>
        <v>LANDET KVANTUM T.O.M UKE 29</v>
      </c>
      <c r="H233" s="400" t="s">
        <v>64</v>
      </c>
      <c r="I233" s="401" t="str">
        <f>H207</f>
        <v>LANDET KVANTUM T.O.M. UKE 29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116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2084</v>
      </c>
      <c r="H234" s="429">
        <f>E234-G234</f>
        <v>-9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5" t="s">
        <v>88</v>
      </c>
      <c r="D235" s="427"/>
      <c r="E235" s="430"/>
      <c r="F235" s="406"/>
      <c r="G235" s="406">
        <v>1637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5" t="s">
        <v>90</v>
      </c>
      <c r="D236" s="428"/>
      <c r="E236" s="431"/>
      <c r="F236" s="408"/>
      <c r="G236" s="408">
        <v>447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117</v>
      </c>
      <c r="D237" s="426">
        <v>1582</v>
      </c>
      <c r="E237" s="429">
        <v>1888</v>
      </c>
      <c r="F237" s="402">
        <f>SUM(F238:F239)</f>
        <v>99.735500000000002</v>
      </c>
      <c r="G237" s="402">
        <f>SUM(G238:G239)</f>
        <v>1095.5825</v>
      </c>
      <c r="H237" s="429">
        <f>E237-G237</f>
        <v>792.41750000000002</v>
      </c>
      <c r="I237" s="404">
        <f>SUM(I238:I239)</f>
        <v>1068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5" t="s">
        <v>88</v>
      </c>
      <c r="D238" s="427"/>
      <c r="E238" s="430"/>
      <c r="F238" s="406">
        <v>83.373999999999995</v>
      </c>
      <c r="G238" s="406">
        <v>913.37070000000006</v>
      </c>
      <c r="H238" s="430"/>
      <c r="I238" s="407">
        <v>875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5" t="s">
        <v>90</v>
      </c>
      <c r="D239" s="428"/>
      <c r="E239" s="431"/>
      <c r="F239" s="408">
        <v>16.361499999999999</v>
      </c>
      <c r="G239" s="408">
        <v>182.21180000000001</v>
      </c>
      <c r="H239" s="431"/>
      <c r="I239" s="409">
        <v>193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118</v>
      </c>
      <c r="D240" s="426">
        <v>1582</v>
      </c>
      <c r="E240" s="429">
        <v>1888</v>
      </c>
      <c r="F240" s="402">
        <f>SUM(F241:F242)</f>
        <v>0</v>
      </c>
      <c r="G240" s="402">
        <f>SUM(G241:G242)</f>
        <v>0</v>
      </c>
      <c r="H240" s="429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05" t="s">
        <v>88</v>
      </c>
      <c r="D241" s="427"/>
      <c r="E241" s="430"/>
      <c r="F241" s="406"/>
      <c r="G241" s="406"/>
      <c r="H241" s="430"/>
      <c r="I241" s="407"/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405" t="s">
        <v>90</v>
      </c>
      <c r="D242" s="428"/>
      <c r="E242" s="431"/>
      <c r="F242" s="408"/>
      <c r="G242" s="408"/>
      <c r="H242" s="431"/>
      <c r="I242" s="409"/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185"/>
      <c r="E243" s="185"/>
      <c r="F243" s="185"/>
      <c r="G243" s="185"/>
      <c r="H243" s="184"/>
      <c r="I243" s="221">
        <v>0.60799999999999998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99.735500000000002</v>
      </c>
      <c r="G244" s="186">
        <f>G234+G237+G240+G243</f>
        <v>3179.5825</v>
      </c>
      <c r="H244" s="186">
        <f t="shared" si="11"/>
        <v>2671.4175</v>
      </c>
      <c r="I244" s="186">
        <f>I234+I237+I240</f>
        <v>3380.6921000000002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29
&amp;"-,Normal"&amp;11(iht. motatte landings- og sluttsedler fra fiskesalgslagene; alle tallstørrelser i hele tonn)&amp;R24.07.2018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UKE_29_2018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2018-07-24T11:17:29Z</cp:lastPrinted>
  <dcterms:created xsi:type="dcterms:W3CDTF">2011-07-06T12:13:20Z</dcterms:created>
  <dcterms:modified xsi:type="dcterms:W3CDTF">2018-07-24T11:19:55Z</dcterms:modified>
</cp:coreProperties>
</file>