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8340" tabRatio="419"/>
  </bookViews>
  <sheets>
    <sheet name="UKE_43_2014" sheetId="1" r:id="rId1"/>
  </sheets>
  <definedNames>
    <definedName name="_xlnm.Print_Area" localSheetId="0">UKE_43_2014!$A:$L</definedName>
    <definedName name="Z_14D440E4_F18A_4F78_9989_38C1B133222D_.wvu.Cols" localSheetId="0" hidden="1">UKE_43_2014!#REF!</definedName>
    <definedName name="Z_14D440E4_F18A_4F78_9989_38C1B133222D_.wvu.PrintArea" localSheetId="0" hidden="1">UKE_43_2014!$B$1:$L$204</definedName>
    <definedName name="Z_14D440E4_F18A_4F78_9989_38C1B133222D_.wvu.Rows" localSheetId="0" hidden="1">UKE_43_2014!$316:$1048576,UKE_43_2014!$205:$315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128" i="1"/>
  <c r="H80"/>
  <c r="F80"/>
  <c r="F14" l="1"/>
  <c r="E171" l="1"/>
  <c r="E62"/>
  <c r="E91"/>
  <c r="E90" s="1"/>
  <c r="F91"/>
  <c r="E32"/>
  <c r="F33"/>
  <c r="F173"/>
  <c r="H173"/>
  <c r="H91"/>
  <c r="F201"/>
  <c r="H201"/>
  <c r="F164"/>
  <c r="F176" s="1"/>
  <c r="H164"/>
  <c r="H176" s="1"/>
  <c r="G165"/>
  <c r="G166"/>
  <c r="G167"/>
  <c r="G168"/>
  <c r="G169"/>
  <c r="G170"/>
  <c r="G171"/>
  <c r="G174"/>
  <c r="G175"/>
  <c r="F90" l="1"/>
  <c r="G201"/>
  <c r="G164"/>
  <c r="G176" s="1"/>
  <c r="E201"/>
  <c r="H196"/>
  <c r="G196"/>
  <c r="F196"/>
  <c r="E196"/>
  <c r="E164"/>
  <c r="D164"/>
  <c r="D176" s="1"/>
  <c r="H163"/>
  <c r="G163"/>
  <c r="F163"/>
  <c r="E163"/>
  <c r="H156"/>
  <c r="F156"/>
  <c r="E176" l="1"/>
  <c r="G140"/>
  <c r="G138"/>
  <c r="G137"/>
  <c r="G136"/>
  <c r="G134"/>
  <c r="H133"/>
  <c r="F133"/>
  <c r="E133"/>
  <c r="D133"/>
  <c r="G132"/>
  <c r="G131"/>
  <c r="G130"/>
  <c r="G129"/>
  <c r="H128"/>
  <c r="F128"/>
  <c r="E128"/>
  <c r="G133" l="1"/>
  <c r="G128"/>
  <c r="H127"/>
  <c r="F127"/>
  <c r="D127"/>
  <c r="G126"/>
  <c r="G125"/>
  <c r="G124"/>
  <c r="G123"/>
  <c r="H122"/>
  <c r="F122"/>
  <c r="E122"/>
  <c r="D122"/>
  <c r="H121"/>
  <c r="G121"/>
  <c r="F121"/>
  <c r="E121"/>
  <c r="H116"/>
  <c r="F116"/>
  <c r="D116"/>
  <c r="D141" l="1"/>
  <c r="G122"/>
  <c r="H141"/>
  <c r="E127"/>
  <c r="F141"/>
  <c r="G127"/>
  <c r="G101"/>
  <c r="G99"/>
  <c r="G98"/>
  <c r="G97"/>
  <c r="G96"/>
  <c r="G95"/>
  <c r="G94"/>
  <c r="G93"/>
  <c r="G92"/>
  <c r="D91"/>
  <c r="G141" l="1"/>
  <c r="G91"/>
  <c r="G90" s="1"/>
  <c r="H90"/>
  <c r="E141"/>
  <c r="D90"/>
  <c r="G89"/>
  <c r="G88"/>
  <c r="H87"/>
  <c r="F87"/>
  <c r="E87"/>
  <c r="D87"/>
  <c r="H86"/>
  <c r="G86"/>
  <c r="F86"/>
  <c r="E86"/>
  <c r="D80"/>
  <c r="G66"/>
  <c r="H62"/>
  <c r="F62"/>
  <c r="D103" l="1"/>
  <c r="F103"/>
  <c r="H68"/>
  <c r="H103"/>
  <c r="G87"/>
  <c r="G103" s="1"/>
  <c r="F68"/>
  <c r="G62"/>
  <c r="E68"/>
  <c r="H58"/>
  <c r="G58"/>
  <c r="F58"/>
  <c r="E58"/>
  <c r="G68" l="1"/>
  <c r="E103"/>
  <c r="H40"/>
  <c r="H39"/>
  <c r="H38"/>
  <c r="H37"/>
  <c r="H36"/>
  <c r="H35"/>
  <c r="H33" l="1"/>
  <c r="I32"/>
  <c r="H34" l="1"/>
  <c r="H32" s="1"/>
  <c r="F32"/>
  <c r="D32"/>
  <c r="H31"/>
  <c r="F30" l="1"/>
  <c r="H29"/>
  <c r="H28"/>
  <c r="H27"/>
  <c r="H26"/>
  <c r="I25"/>
  <c r="I24" s="1"/>
  <c r="F25"/>
  <c r="E25"/>
  <c r="D25"/>
  <c r="D24" s="1"/>
  <c r="H30" l="1"/>
  <c r="H25" s="1"/>
  <c r="H24" s="1"/>
  <c r="F24"/>
  <c r="E24"/>
  <c r="H23"/>
  <c r="H22"/>
  <c r="I21"/>
  <c r="I41" s="1"/>
  <c r="F21"/>
  <c r="E21"/>
  <c r="D21"/>
  <c r="H14"/>
  <c r="D14"/>
  <c r="E41" l="1"/>
  <c r="H21"/>
  <c r="H41" s="1"/>
  <c r="F41"/>
  <c r="D4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<sst xmlns="http://schemas.openxmlformats.org/spreadsheetml/2006/main" count="218" uniqueCount="108">
  <si>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</si>
  <si>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</si>
  <si>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</si>
  <si>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</si>
  <si>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</si>
  <si>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</si>
  <si>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</si>
  <si>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</si>
  <si>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</si>
  <si>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</si>
  <si>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</si>
  <si>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</si>
  <si>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</si>
  <si>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</si>
  <si>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</si>
  <si>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</si>
  <si>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</si>
  <si>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</si>
  <si>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</si>
  <si>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</si>
  <si>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</si>
  <si>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</si>
  <si>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</si>
  <si>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</si>
  <si>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</si>
  <si>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</si>
  <si>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</si>
  <si>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</si>
  <si>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</si>
  <si>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</si>
  <si>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</si>
  <si>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</si>
  <si>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</si>
  <si>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</si>
  <si>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</si>
  <si>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</si>
  <si>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</si>
  <si>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</si>
  <si>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</si>
  <si>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</si>
  <si>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</si>
  <si>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</si>
  <si>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</si>
  <si>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</si>
  <si>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</si>
  <si>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</si>
  <si>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</si>
  <si>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</si>
  <si>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</si>
  <si>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</si>
  <si>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</si>
  <si>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</si>
  <si>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</si>
  <si>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</si>
  <si>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</si>
  <si>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</si>
  <si>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</si>
  <si>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</si>
  <si>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</si>
  <si>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</si>
  <si>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</si>
  <si>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</si>
  <si>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</si>
  <si>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</si>
  <si>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</si>
  <si>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</si>
  <si>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</si>
  <si>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</si>
  <si>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</si>
  <si>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</si>
  <si>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</si>
  <si>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</si>
  <si>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</si>
  <si>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</si>
  <si>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</si>
  <si>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</si>
  <si>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</si>
  <si>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</si>
  <si>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</si>
  <si>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</si>
  <si>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</si>
  <si>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</si>
  <si>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</si>
  <si>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</si>
  <si>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</si>
  <si>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</si>
  <si>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</si>
  <si>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</si>
  <si>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</si>
  <si>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</si>
  <si>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</si>
  <si>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</si>
  <si>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</si>
  <si>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</si>
  <si>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</si>
  <si>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t>LANDET KVANTUM UKE 43</t>
  </si>
  <si>
    <t>LANDET KVANTUM T.O.M UKE 43</t>
  </si>
  <si>
    <t>LANDET KVANTUM T.O.M. UKE 43 2013</t>
  </si>
  <si>
    <r>
      <t xml:space="preserve">4 </t>
    </r>
    <r>
      <rPr>
        <sz val="9"/>
        <color theme="1"/>
        <rFont val="Calibri"/>
        <family val="2"/>
      </rPr>
      <t>Registrert rekreasjonsfiske utgjør 1 012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</si>
  <si>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276 tonn, men det legges til grunn at hele avsetningen tas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</si>
  <si>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</si>
  <si>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</si>
  <si>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</si>
  <si>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</si>
  <si>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</si>
  <si>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</si>
  <si>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</si>
  <si>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52 tonn, men det legges til grunn at hele avsetningen tas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</si>
</sst>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3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4" fillId="4" borderId="18" xfId="1" applyNumberFormat="1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5" fillId="0" borderId="83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1" fillId="0" borderId="82" xfId="0" applyNumberFormat="1" applyFont="1" applyBorder="1" applyAlignment="1">
      <alignment vertical="center" wrapText="1"/>
    </xf>
    <xf numFmtId="3" fontId="12" fillId="0" borderId="83" xfId="0" applyNumberFormat="1" applyFont="1" applyBorder="1" applyAlignment="1">
      <alignment vertical="center" wrapText="1"/>
    </xf>
    <xf numFmtId="3" fontId="55" fillId="0" borderId="82" xfId="0" applyNumberFormat="1" applyFont="1" applyBorder="1" applyAlignment="1">
      <alignment vertical="center" wrapText="1"/>
    </xf>
    <xf numFmtId="3" fontId="22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</cellXfs>
  <cellStyles count="73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zoomScale="130" zoomScaleNormal="130" zoomScalePageLayoutView="115" workbookViewId="0">
      <selection activeCell="C3" sqref="C3"/>
    </sheetView>
  </sheetViews>
  <sheetFormatPr baseColWidth="10" defaultColWidth="29.85546875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1.42578125" style="86" customWidth="1"/>
    <col min="13" max="16383" width="0" hidden="1" customWidth="1"/>
    <col min="16384" max="16384" width="8.7109375" hidden="1" customWidth="1"/>
  </cols>
  <sheetData>
    <row r="1" spans="2:12" s="86" customFormat="1" ht="7.9" customHeight="1" thickBot="1"/>
    <row r="2" spans="2:12" ht="31.5" customHeight="1" thickTop="1" thickBot="1">
      <c r="B2" s="379" t="s">
        <v>87</v>
      </c>
      <c r="C2" s="380"/>
      <c r="D2" s="380"/>
      <c r="E2" s="380"/>
      <c r="F2" s="380"/>
      <c r="G2" s="380"/>
      <c r="H2" s="380"/>
      <c r="I2" s="380"/>
      <c r="J2" s="380"/>
      <c r="K2" s="381"/>
      <c r="L2" s="277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82" t="s">
        <v>1</v>
      </c>
      <c r="C7" s="383"/>
      <c r="D7" s="383"/>
      <c r="E7" s="383"/>
      <c r="F7" s="383"/>
      <c r="G7" s="383"/>
      <c r="H7" s="383"/>
      <c r="I7" s="383"/>
      <c r="J7" s="383"/>
      <c r="K7" s="384"/>
      <c r="L7" s="336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85" t="s">
        <v>2</v>
      </c>
      <c r="D9" s="386"/>
      <c r="E9" s="385" t="s">
        <v>21</v>
      </c>
      <c r="F9" s="386"/>
      <c r="G9" s="385" t="s">
        <v>22</v>
      </c>
      <c r="H9" s="386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100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403" t="s">
        <v>86</v>
      </c>
      <c r="D16" s="403"/>
      <c r="E16" s="403"/>
      <c r="F16" s="403"/>
      <c r="G16" s="403"/>
      <c r="H16" s="403"/>
      <c r="I16" s="403"/>
      <c r="J16" s="321"/>
      <c r="K16" s="169"/>
      <c r="L16" s="168"/>
    </row>
    <row r="17" spans="1:12" ht="13.5" customHeight="1" thickBot="1">
      <c r="B17" s="170"/>
      <c r="C17" s="404"/>
      <c r="D17" s="404"/>
      <c r="E17" s="404"/>
      <c r="F17" s="404"/>
      <c r="G17" s="404"/>
      <c r="H17" s="404"/>
      <c r="I17" s="404"/>
      <c r="J17" s="322"/>
      <c r="K17" s="172"/>
      <c r="L17" s="161"/>
    </row>
    <row r="18" spans="1:12" ht="17.100000000000001" customHeight="1">
      <c r="B18" s="387" t="s">
        <v>8</v>
      </c>
      <c r="C18" s="388"/>
      <c r="D18" s="388"/>
      <c r="E18" s="388"/>
      <c r="F18" s="388"/>
      <c r="G18" s="388"/>
      <c r="H18" s="388"/>
      <c r="I18" s="388"/>
      <c r="J18" s="388"/>
      <c r="K18" s="389"/>
      <c r="L18" s="336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4" t="s">
        <v>20</v>
      </c>
      <c r="D20" s="245" t="s">
        <v>21</v>
      </c>
      <c r="E20" s="282" t="s">
        <v>95</v>
      </c>
      <c r="F20" s="282" t="s">
        <v>96</v>
      </c>
      <c r="G20" s="282" t="s">
        <v>31</v>
      </c>
      <c r="H20" s="282" t="s">
        <v>85</v>
      </c>
      <c r="I20" s="283" t="s">
        <v>97</v>
      </c>
      <c r="J20"/>
      <c r="K20" s="159"/>
      <c r="L20" s="4"/>
    </row>
    <row r="21" spans="1:12" ht="14.1" customHeight="1">
      <c r="B21" s="162"/>
      <c r="C21" s="227" t="s">
        <v>17</v>
      </c>
      <c r="D21" s="339">
        <f>D23+D22</f>
        <v>146527</v>
      </c>
      <c r="E21" s="345">
        <f>E23+E22</f>
        <v>4668.4398999999976</v>
      </c>
      <c r="F21" s="345">
        <f>F23+F22</f>
        <v>114271.62940000001</v>
      </c>
      <c r="G21" s="345"/>
      <c r="H21" s="345">
        <f>H23+H22</f>
        <v>32255.370599999998</v>
      </c>
      <c r="I21" s="328">
        <f>I23+I22</f>
        <v>101632.73149999999</v>
      </c>
      <c r="J21" s="323"/>
      <c r="K21" s="173"/>
      <c r="L21" s="204"/>
    </row>
    <row r="22" spans="1:12" ht="14.1" customHeight="1">
      <c r="B22" s="162"/>
      <c r="C22" s="228" t="s">
        <v>12</v>
      </c>
      <c r="D22" s="340">
        <v>145777</v>
      </c>
      <c r="E22" s="346">
        <v>4668.4398999999976</v>
      </c>
      <c r="F22" s="346">
        <v>113224.5693</v>
      </c>
      <c r="G22" s="346"/>
      <c r="H22" s="346">
        <f>D22-F22</f>
        <v>32552.430699999997</v>
      </c>
      <c r="I22" s="329">
        <v>101231.24029999999</v>
      </c>
      <c r="J22" s="324"/>
      <c r="K22" s="173"/>
      <c r="L22" s="204"/>
    </row>
    <row r="23" spans="1:12" ht="14.1" customHeight="1" thickBot="1">
      <c r="B23" s="162"/>
      <c r="C23" s="229" t="s">
        <v>11</v>
      </c>
      <c r="D23" s="341">
        <v>750</v>
      </c>
      <c r="E23" s="347"/>
      <c r="F23" s="347">
        <v>1047.0600999999999</v>
      </c>
      <c r="G23" s="347"/>
      <c r="H23" s="347">
        <f>D23-F23</f>
        <v>-297.06009999999992</v>
      </c>
      <c r="I23" s="330">
        <v>401.49119999999999</v>
      </c>
      <c r="J23" s="324"/>
      <c r="K23" s="173"/>
      <c r="L23" s="204"/>
    </row>
    <row r="24" spans="1:12" ht="14.1" customHeight="1">
      <c r="B24" s="162"/>
      <c r="C24" s="227" t="s">
        <v>18</v>
      </c>
      <c r="D24" s="339">
        <f>D32+D31+D25</f>
        <v>305199</v>
      </c>
      <c r="E24" s="345">
        <f>E32+E31+E25</f>
        <v>2759.9300999999905</v>
      </c>
      <c r="F24" s="345">
        <f>F25+F31+F32</f>
        <v>288670.44874999998</v>
      </c>
      <c r="G24" s="345"/>
      <c r="H24" s="345">
        <f>H25+H31+H32</f>
        <v>18082.551250000011</v>
      </c>
      <c r="I24" s="328">
        <f>I25+I31+I32</f>
        <v>265123.3138</v>
      </c>
      <c r="J24" s="323"/>
      <c r="K24" s="173"/>
      <c r="L24" s="204"/>
    </row>
    <row r="25" spans="1:12" ht="15" customHeight="1">
      <c r="A25" s="23"/>
      <c r="B25" s="174"/>
      <c r="C25" s="230" t="s">
        <v>73</v>
      </c>
      <c r="D25" s="342">
        <f>D26+D27+D28+D29+D30</f>
        <v>237977</v>
      </c>
      <c r="E25" s="348">
        <f>E26+E27+E28+E29</f>
        <v>915.48769999999058</v>
      </c>
      <c r="F25" s="348">
        <f>F26+F27+F28+F29</f>
        <v>232257.16104999997</v>
      </c>
      <c r="G25" s="348"/>
      <c r="H25" s="348">
        <f>H26+H27+H28+H29+H30</f>
        <v>5719.8389500000121</v>
      </c>
      <c r="I25" s="331">
        <f>I26+I27+I28+I29+I30</f>
        <v>213485.31529999999</v>
      </c>
      <c r="J25" s="325"/>
      <c r="K25" s="173"/>
      <c r="L25" s="204"/>
    </row>
    <row r="26" spans="1:12" ht="14.1" customHeight="1">
      <c r="A26" s="24"/>
      <c r="B26" s="175"/>
      <c r="C26" s="231" t="s">
        <v>23</v>
      </c>
      <c r="D26" s="343">
        <v>59178</v>
      </c>
      <c r="E26" s="349">
        <v>81.342099999994389</v>
      </c>
      <c r="F26" s="349">
        <v>72752.358949999994</v>
      </c>
      <c r="G26" s="349">
        <v>3743</v>
      </c>
      <c r="H26" s="349">
        <f>D26-F26+G26</f>
        <v>-9831.3589499999944</v>
      </c>
      <c r="I26" s="332">
        <v>52285.940399999999</v>
      </c>
      <c r="J26" s="326"/>
      <c r="K26" s="173"/>
      <c r="L26" s="204"/>
    </row>
    <row r="27" spans="1:12" ht="14.1" customHeight="1">
      <c r="A27" s="24"/>
      <c r="B27" s="175"/>
      <c r="C27" s="231" t="s">
        <v>77</v>
      </c>
      <c r="D27" s="343">
        <v>56592</v>
      </c>
      <c r="E27" s="349">
        <v>143.460699999996</v>
      </c>
      <c r="F27" s="349">
        <v>60572.736499999999</v>
      </c>
      <c r="G27" s="349">
        <v>3148</v>
      </c>
      <c r="H27" s="349">
        <f>D27-F27+G27</f>
        <v>-832.73649999999907</v>
      </c>
      <c r="I27" s="332">
        <v>60026.134700000002</v>
      </c>
      <c r="J27" s="326"/>
      <c r="K27" s="173"/>
      <c r="L27" s="204"/>
    </row>
    <row r="28" spans="1:12" ht="14.1" customHeight="1">
      <c r="A28" s="24"/>
      <c r="B28" s="175"/>
      <c r="C28" s="231" t="s">
        <v>78</v>
      </c>
      <c r="D28" s="343">
        <v>57631</v>
      </c>
      <c r="E28" s="349">
        <v>159.3148000000001</v>
      </c>
      <c r="F28" s="349">
        <v>59970.435299999997</v>
      </c>
      <c r="G28" s="349">
        <v>4856</v>
      </c>
      <c r="H28" s="349">
        <f>D28-F28+G28</f>
        <v>2516.5647000000026</v>
      </c>
      <c r="I28" s="332">
        <v>60373.561399999999</v>
      </c>
      <c r="J28" s="326"/>
      <c r="K28" s="173"/>
      <c r="L28" s="204"/>
    </row>
    <row r="29" spans="1:12" ht="14.1" customHeight="1">
      <c r="A29" s="24"/>
      <c r="B29" s="175"/>
      <c r="C29" s="231" t="s">
        <v>26</v>
      </c>
      <c r="D29" s="343">
        <v>38555</v>
      </c>
      <c r="E29" s="349">
        <v>531.37010000000009</v>
      </c>
      <c r="F29" s="349">
        <v>38961.630299999997</v>
      </c>
      <c r="G29" s="349">
        <v>2041</v>
      </c>
      <c r="H29" s="349">
        <f>D29-F29+G29</f>
        <v>1634.3697000000029</v>
      </c>
      <c r="I29" s="332">
        <v>40799.678800000002</v>
      </c>
      <c r="J29" s="326"/>
      <c r="K29" s="173"/>
      <c r="L29" s="204"/>
    </row>
    <row r="30" spans="1:12" ht="14.1" customHeight="1">
      <c r="A30" s="24"/>
      <c r="B30" s="175"/>
      <c r="C30" s="231" t="s">
        <v>74</v>
      </c>
      <c r="D30" s="343">
        <v>26021</v>
      </c>
      <c r="E30" s="349">
        <v>312</v>
      </c>
      <c r="F30" s="349">
        <f>SUM(G26:G29)</f>
        <v>13788</v>
      </c>
      <c r="G30" s="349"/>
      <c r="H30" s="349">
        <f>D30-F30</f>
        <v>12233</v>
      </c>
      <c r="I30" s="332"/>
      <c r="J30" s="326"/>
      <c r="K30" s="173"/>
      <c r="L30" s="204"/>
    </row>
    <row r="31" spans="1:12" ht="14.1" customHeight="1">
      <c r="A31" s="25"/>
      <c r="B31" s="174"/>
      <c r="C31" s="230" t="s">
        <v>19</v>
      </c>
      <c r="D31" s="342">
        <v>38109</v>
      </c>
      <c r="E31" s="348">
        <v>1807.303100000001</v>
      </c>
      <c r="F31" s="348">
        <v>24991.875400000001</v>
      </c>
      <c r="G31" s="348"/>
      <c r="H31" s="348">
        <f>D31-F31</f>
        <v>13117.124599999999</v>
      </c>
      <c r="I31" s="331">
        <v>29203.108800000002</v>
      </c>
      <c r="J31" s="325"/>
      <c r="K31" s="173"/>
      <c r="L31" s="204"/>
    </row>
    <row r="32" spans="1:12" ht="14.1" customHeight="1">
      <c r="A32" s="25"/>
      <c r="B32" s="174"/>
      <c r="C32" s="230" t="s">
        <v>75</v>
      </c>
      <c r="D32" s="342">
        <f>D33+D34</f>
        <v>29113</v>
      </c>
      <c r="E32" s="348">
        <f>E34+E33</f>
        <v>37.139299999998912</v>
      </c>
      <c r="F32" s="348">
        <f>F33+F34</f>
        <v>31421.4123</v>
      </c>
      <c r="G32" s="348"/>
      <c r="H32" s="348">
        <f>H33+H34</f>
        <v>-754.41229999999996</v>
      </c>
      <c r="I32" s="331">
        <f>I33</f>
        <v>22434.8897</v>
      </c>
      <c r="J32" s="325"/>
      <c r="K32" s="173"/>
      <c r="L32" s="204"/>
    </row>
    <row r="33" spans="1:12" ht="14.1" customHeight="1">
      <c r="A33" s="24"/>
      <c r="B33" s="175"/>
      <c r="C33" s="231" t="s">
        <v>10</v>
      </c>
      <c r="D33" s="343">
        <v>25929</v>
      </c>
      <c r="E33" s="349">
        <v>17.139299999998912</v>
      </c>
      <c r="F33" s="349">
        <f>31402.4123-G33</f>
        <v>29848.4123</v>
      </c>
      <c r="G33" s="349">
        <v>1554</v>
      </c>
      <c r="H33" s="349">
        <f>D33-F33+G33</f>
        <v>-2365.4123</v>
      </c>
      <c r="I33" s="332">
        <v>22434.8897</v>
      </c>
      <c r="J33" s="326"/>
      <c r="K33" s="173"/>
      <c r="L33" s="204"/>
    </row>
    <row r="34" spans="1:12" ht="14.1" customHeight="1" thickBot="1">
      <c r="A34" s="24"/>
      <c r="B34" s="175"/>
      <c r="C34" s="232" t="s">
        <v>76</v>
      </c>
      <c r="D34" s="372">
        <v>3184</v>
      </c>
      <c r="E34" s="350">
        <v>20</v>
      </c>
      <c r="F34" s="350">
        <v>1573</v>
      </c>
      <c r="G34" s="350"/>
      <c r="H34" s="350">
        <f t="shared" ref="H34:H39" si="0">D34-F34</f>
        <v>1611</v>
      </c>
      <c r="I34" s="333"/>
      <c r="J34" s="326"/>
      <c r="K34" s="173"/>
      <c r="L34" s="204"/>
    </row>
    <row r="35" spans="1:12" ht="15.75" customHeight="1" thickBot="1">
      <c r="B35" s="162"/>
      <c r="C35" s="233" t="s">
        <v>93</v>
      </c>
      <c r="D35" s="344">
        <v>4000</v>
      </c>
      <c r="E35" s="351">
        <v>4.3475000000000819</v>
      </c>
      <c r="F35" s="351">
        <v>1824.3919000000001</v>
      </c>
      <c r="G35" s="351"/>
      <c r="H35" s="351">
        <f>D35-F35</f>
        <v>2175.6080999999999</v>
      </c>
      <c r="I35" s="334"/>
      <c r="J35" s="323"/>
      <c r="K35" s="173"/>
      <c r="L35" s="204"/>
    </row>
    <row r="36" spans="1:12" ht="14.1" customHeight="1" thickBot="1">
      <c r="B36" s="162"/>
      <c r="C36" s="233" t="s">
        <v>13</v>
      </c>
      <c r="D36" s="344">
        <v>513</v>
      </c>
      <c r="E36" s="351"/>
      <c r="F36" s="351">
        <v>179.95310000000001</v>
      </c>
      <c r="G36" s="351"/>
      <c r="H36" s="351">
        <f t="shared" si="0"/>
        <v>333.04689999999999</v>
      </c>
      <c r="I36" s="334">
        <v>4021.0349000000001</v>
      </c>
      <c r="J36" s="323"/>
      <c r="K36" s="173"/>
      <c r="L36" s="204"/>
    </row>
    <row r="37" spans="1:12" ht="17.25" customHeight="1" thickBot="1">
      <c r="B37" s="162"/>
      <c r="C37" s="233" t="s">
        <v>62</v>
      </c>
      <c r="D37" s="344">
        <v>3000</v>
      </c>
      <c r="E37" s="351">
        <v>5</v>
      </c>
      <c r="F37" s="351">
        <v>632</v>
      </c>
      <c r="G37" s="351"/>
      <c r="H37" s="351">
        <f t="shared" si="0"/>
        <v>2368</v>
      </c>
      <c r="I37" s="334"/>
      <c r="J37" s="323"/>
      <c r="K37" s="173"/>
      <c r="L37" s="204"/>
    </row>
    <row r="38" spans="1:12" ht="17.25" customHeight="1" thickBot="1">
      <c r="B38" s="162"/>
      <c r="C38" s="233" t="s">
        <v>82</v>
      </c>
      <c r="D38" s="344">
        <v>7000</v>
      </c>
      <c r="E38" s="351"/>
      <c r="F38" s="351">
        <v>7000</v>
      </c>
      <c r="G38" s="351"/>
      <c r="H38" s="351">
        <f t="shared" si="0"/>
        <v>0</v>
      </c>
      <c r="I38" s="334">
        <v>667.36180000000002</v>
      </c>
      <c r="J38" s="323"/>
      <c r="K38" s="173"/>
      <c r="L38" s="204"/>
    </row>
    <row r="39" spans="1:12" ht="17.25" customHeight="1" thickBot="1">
      <c r="B39" s="162"/>
      <c r="C39" s="233" t="s">
        <v>68</v>
      </c>
      <c r="D39" s="344">
        <v>200</v>
      </c>
      <c r="E39" s="351"/>
      <c r="F39" s="351"/>
      <c r="G39" s="351"/>
      <c r="H39" s="351">
        <f t="shared" si="0"/>
        <v>200</v>
      </c>
      <c r="I39" s="334"/>
      <c r="J39" s="323"/>
      <c r="K39" s="173"/>
      <c r="L39" s="204"/>
    </row>
    <row r="40" spans="1:12" ht="14.1" customHeight="1" thickBot="1">
      <c r="B40" s="162"/>
      <c r="C40" s="199" t="s">
        <v>14</v>
      </c>
      <c r="D40" s="344"/>
      <c r="E40" s="351">
        <v>-4.9684999999590218</v>
      </c>
      <c r="F40" s="351">
        <v>79.226350000069942</v>
      </c>
      <c r="G40" s="351"/>
      <c r="H40" s="351">
        <f>D40-F40</f>
        <v>-79.226350000069942</v>
      </c>
      <c r="I40" s="334">
        <v>435.65610000002198</v>
      </c>
      <c r="J40" s="323"/>
      <c r="K40" s="173"/>
      <c r="L40" s="204"/>
    </row>
    <row r="41" spans="1:12" ht="16.5" customHeight="1" thickBot="1">
      <c r="B41" s="162"/>
      <c r="C41" s="246" t="s">
        <v>9</v>
      </c>
      <c r="D41" s="266">
        <f>D21+D24+D35+D36+D37+D38+D39+D40</f>
        <v>466439</v>
      </c>
      <c r="E41" s="318">
        <f>E21+E24+E35+E36+E37+E38+E39+E40</f>
        <v>7432.7490000000289</v>
      </c>
      <c r="F41" s="318">
        <f>F21+F24+F35+F36+F37+F38+F39+F40</f>
        <v>412657.6495</v>
      </c>
      <c r="G41" s="318"/>
      <c r="H41" s="318">
        <f>H21+H24+H35+H36+H37+H38+H39+H40</f>
        <v>55335.350499999942</v>
      </c>
      <c r="I41" s="320">
        <f>I21+I24+I35+I36+I37+I38+I39+I40</f>
        <v>371880.09810000006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253" t="s">
        <v>98</v>
      </c>
      <c r="D45" s="176"/>
      <c r="E45" s="176"/>
      <c r="F45" s="1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82" t="s">
        <v>1</v>
      </c>
      <c r="C49" s="383"/>
      <c r="D49" s="383"/>
      <c r="E49" s="383"/>
      <c r="F49" s="383"/>
      <c r="G49" s="383"/>
      <c r="H49" s="383"/>
      <c r="I49" s="383"/>
      <c r="J49" s="383"/>
      <c r="K49" s="384"/>
      <c r="L49" s="336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408" t="s">
        <v>2</v>
      </c>
      <c r="D51" s="409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87" t="s">
        <v>8</v>
      </c>
      <c r="C57" s="388"/>
      <c r="D57" s="388"/>
      <c r="E57" s="388"/>
      <c r="F57" s="388"/>
      <c r="G57" s="388"/>
      <c r="H57" s="388"/>
      <c r="I57" s="388"/>
      <c r="J57" s="388"/>
      <c r="K57" s="389"/>
      <c r="L57" s="336"/>
    </row>
    <row r="58" spans="2:12" s="3" customFormat="1" ht="48" customHeight="1" thickBot="1">
      <c r="B58" s="188"/>
      <c r="C58" s="244" t="s">
        <v>20</v>
      </c>
      <c r="D58" s="300" t="s">
        <v>21</v>
      </c>
      <c r="E58" s="282" t="str">
        <f>E20</f>
        <v>LANDET KVANTUM UKE 43</v>
      </c>
      <c r="F58" s="282" t="str">
        <f>F20</f>
        <v>LANDET KVANTUM T.O.M UKE 43</v>
      </c>
      <c r="G58" s="282" t="str">
        <f>H20</f>
        <v>RESTKVOTER</v>
      </c>
      <c r="H58" s="283" t="str">
        <f>I20</f>
        <v>LANDET KVANTUM T.O.M. UKE 43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94"/>
      <c r="E59" s="298">
        <v>153.07389999999987</v>
      </c>
      <c r="F59" s="298">
        <v>1423.0266999999999</v>
      </c>
      <c r="G59" s="397"/>
      <c r="H59" s="352">
        <v>1266.3310000000001</v>
      </c>
      <c r="I59" s="208"/>
      <c r="J59" s="208"/>
      <c r="K59" s="276"/>
      <c r="L59" s="144"/>
    </row>
    <row r="60" spans="2:12" ht="14.1" customHeight="1">
      <c r="B60" s="191"/>
      <c r="C60" s="193" t="s">
        <v>35</v>
      </c>
      <c r="D60" s="395"/>
      <c r="E60" s="297">
        <v>54.930700000000115</v>
      </c>
      <c r="F60" s="297">
        <v>1115.5994000000001</v>
      </c>
      <c r="G60" s="398"/>
      <c r="H60" s="353">
        <v>1572.9846</v>
      </c>
      <c r="I60" s="208"/>
      <c r="J60" s="208"/>
      <c r="K60" s="276"/>
      <c r="L60" s="144"/>
    </row>
    <row r="61" spans="2:12" ht="14.1" customHeight="1" thickBot="1">
      <c r="B61" s="191"/>
      <c r="C61" s="194" t="s">
        <v>39</v>
      </c>
      <c r="D61" s="396"/>
      <c r="E61" s="296"/>
      <c r="F61" s="296">
        <v>118.29640000000001</v>
      </c>
      <c r="G61" s="399"/>
      <c r="H61" s="354">
        <v>80.696399999999997</v>
      </c>
      <c r="I61" s="208"/>
      <c r="J61" s="208"/>
      <c r="K61" s="276"/>
      <c r="L61" s="144"/>
    </row>
    <row r="62" spans="2:12" s="122" customFormat="1" ht="15.6" customHeight="1">
      <c r="B62" s="209"/>
      <c r="C62" s="195" t="s">
        <v>69</v>
      </c>
      <c r="D62" s="301">
        <v>5500</v>
      </c>
      <c r="E62" s="297">
        <f>SUM(E63:E65)</f>
        <v>6.7439999999999145</v>
      </c>
      <c r="F62" s="297">
        <f>F63+F64+F65</f>
        <v>5664.5077999999994</v>
      </c>
      <c r="G62" s="297">
        <f>D62-F62</f>
        <v>-164.50779999999941</v>
      </c>
      <c r="H62" s="353">
        <f>H63+H64+H65</f>
        <v>4819.5535</v>
      </c>
      <c r="I62" s="210"/>
      <c r="J62" s="210"/>
      <c r="K62" s="276"/>
      <c r="L62" s="144"/>
    </row>
    <row r="63" spans="2:12" s="24" customFormat="1" ht="14.1" customHeight="1">
      <c r="B63" s="196"/>
      <c r="C63" s="197" t="s">
        <v>40</v>
      </c>
      <c r="D63" s="302"/>
      <c r="E63" s="290"/>
      <c r="F63" s="290">
        <v>2384.4951999999998</v>
      </c>
      <c r="G63" s="290"/>
      <c r="H63" s="355">
        <v>2187.1922</v>
      </c>
      <c r="I63" s="198"/>
      <c r="J63" s="198"/>
      <c r="K63" s="276"/>
      <c r="L63" s="144"/>
    </row>
    <row r="64" spans="2:12" s="24" customFormat="1" ht="14.1" customHeight="1">
      <c r="B64" s="196"/>
      <c r="C64" s="197" t="s">
        <v>41</v>
      </c>
      <c r="D64" s="302"/>
      <c r="E64" s="290"/>
      <c r="F64" s="290">
        <v>2417.2873</v>
      </c>
      <c r="G64" s="290"/>
      <c r="H64" s="355">
        <v>1895.1931</v>
      </c>
      <c r="I64" s="235"/>
      <c r="J64" s="235"/>
      <c r="K64" s="276"/>
      <c r="L64" s="144"/>
    </row>
    <row r="65" spans="2:12" s="24" customFormat="1" ht="14.1" customHeight="1" thickBot="1">
      <c r="B65" s="196"/>
      <c r="C65" s="197" t="s">
        <v>42</v>
      </c>
      <c r="D65" s="302"/>
      <c r="E65" s="290">
        <v>6.7439999999999145</v>
      </c>
      <c r="F65" s="290">
        <v>862.72529999999995</v>
      </c>
      <c r="G65" s="290"/>
      <c r="H65" s="355">
        <v>737.16819999999996</v>
      </c>
      <c r="I65" s="235"/>
      <c r="J65" s="235"/>
      <c r="K65" s="276"/>
      <c r="L65" s="144"/>
    </row>
    <row r="66" spans="2:12" ht="14.1" customHeight="1" thickBot="1">
      <c r="B66" s="162"/>
      <c r="C66" s="199" t="s">
        <v>43</v>
      </c>
      <c r="D66" s="255">
        <v>200</v>
      </c>
      <c r="E66" s="293"/>
      <c r="F66" s="293">
        <v>0.96160000000000001</v>
      </c>
      <c r="G66" s="293">
        <f>D66-F66</f>
        <v>199.0384</v>
      </c>
      <c r="H66" s="356">
        <v>278.27589999999998</v>
      </c>
      <c r="I66" s="204"/>
      <c r="J66" s="204"/>
      <c r="K66" s="276"/>
      <c r="L66" s="144"/>
    </row>
    <row r="67" spans="2:12" ht="14.1" customHeight="1" thickBot="1">
      <c r="B67" s="162"/>
      <c r="C67" s="199" t="s">
        <v>14</v>
      </c>
      <c r="D67" s="255"/>
      <c r="E67" s="293"/>
      <c r="F67" s="293">
        <v>189.84499999999935</v>
      </c>
      <c r="G67" s="293"/>
      <c r="H67" s="356">
        <v>207.61189999999988</v>
      </c>
      <c r="I67" s="204"/>
      <c r="J67" s="204"/>
      <c r="K67" s="276"/>
      <c r="L67" s="144"/>
    </row>
    <row r="68" spans="2:12" s="3" customFormat="1" ht="16.5" customHeight="1" thickBot="1">
      <c r="B68" s="160"/>
      <c r="C68" s="246" t="s">
        <v>9</v>
      </c>
      <c r="D68" s="266">
        <v>9675</v>
      </c>
      <c r="E68" s="318">
        <f>E59+E60+E61+E62+E66+E67</f>
        <v>214.7485999999999</v>
      </c>
      <c r="F68" s="318">
        <f>F59+F60+F61+F62+F66+F67</f>
        <v>8512.2368999999999</v>
      </c>
      <c r="G68" s="318">
        <f>D68-F68</f>
        <v>1162.7631000000001</v>
      </c>
      <c r="H68" s="320">
        <f>H59+H60+H61+H62+H66+H67</f>
        <v>8225.4532999999992</v>
      </c>
      <c r="I68" s="225"/>
      <c r="J68" s="225"/>
      <c r="K68" s="276"/>
      <c r="L68" s="144"/>
    </row>
    <row r="69" spans="2:12" s="3" customFormat="1" ht="19.149999999999999" customHeight="1" thickBot="1">
      <c r="B69" s="205"/>
      <c r="C69" s="400"/>
      <c r="D69" s="400"/>
      <c r="E69" s="400"/>
      <c r="F69" s="338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82" t="s">
        <v>1</v>
      </c>
      <c r="C74" s="383"/>
      <c r="D74" s="383"/>
      <c r="E74" s="383"/>
      <c r="F74" s="383"/>
      <c r="G74" s="383"/>
      <c r="H74" s="383"/>
      <c r="I74" s="383"/>
      <c r="J74" s="383"/>
      <c r="K74" s="384"/>
      <c r="L74" s="336"/>
    </row>
    <row r="75" spans="2:12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85" t="s">
        <v>2</v>
      </c>
      <c r="D76" s="386"/>
      <c r="E76" s="385" t="s">
        <v>21</v>
      </c>
      <c r="F76" s="390"/>
      <c r="G76" s="385" t="s">
        <v>22</v>
      </c>
      <c r="H76" s="386"/>
      <c r="I76" s="204"/>
      <c r="J76" s="204"/>
      <c r="K76" s="158"/>
      <c r="L76" s="181"/>
    </row>
    <row r="77" spans="2:12" ht="17.25">
      <c r="B77" s="162"/>
      <c r="C77" s="213" t="s">
        <v>29</v>
      </c>
      <c r="D77" s="221">
        <v>88115</v>
      </c>
      <c r="E77" s="273" t="s">
        <v>5</v>
      </c>
      <c r="F77" s="223">
        <v>33148</v>
      </c>
      <c r="G77" s="272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72" t="s">
        <v>70</v>
      </c>
      <c r="H78" s="218">
        <v>40830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74"/>
      <c r="G79" s="272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</row>
    <row r="81" spans="1:12" ht="12" customHeight="1">
      <c r="B81" s="162"/>
      <c r="C81" s="373" t="s">
        <v>102</v>
      </c>
      <c r="D81" s="374"/>
      <c r="E81" s="374"/>
      <c r="F81" s="374"/>
      <c r="G81" s="374"/>
      <c r="H81" s="374"/>
      <c r="I81" s="371"/>
      <c r="J81" s="161"/>
      <c r="K81" s="163"/>
      <c r="L81" s="161"/>
    </row>
    <row r="82" spans="1:12" ht="14.25" customHeight="1">
      <c r="B82" s="162"/>
      <c r="C82" s="401" t="s">
        <v>101</v>
      </c>
      <c r="D82" s="401"/>
      <c r="E82" s="401"/>
      <c r="F82" s="401"/>
      <c r="G82" s="401"/>
      <c r="H82" s="401"/>
      <c r="I82" s="371"/>
      <c r="J82" s="161"/>
      <c r="K82" s="163"/>
      <c r="L82" s="161"/>
    </row>
    <row r="83" spans="1:12" ht="12" customHeight="1" thickBot="1">
      <c r="B83" s="200"/>
      <c r="C83" s="402"/>
      <c r="D83" s="402"/>
      <c r="E83" s="402"/>
      <c r="F83" s="402"/>
      <c r="G83" s="402"/>
      <c r="H83" s="402"/>
      <c r="I83" s="202"/>
      <c r="J83" s="202"/>
      <c r="K83" s="203"/>
      <c r="L83" s="161"/>
    </row>
    <row r="84" spans="1:12" ht="14.1" customHeight="1" thickTop="1">
      <c r="B84" s="391" t="s">
        <v>8</v>
      </c>
      <c r="C84" s="392"/>
      <c r="D84" s="392"/>
      <c r="E84" s="392"/>
      <c r="F84" s="392"/>
      <c r="G84" s="392"/>
      <c r="H84" s="392"/>
      <c r="I84" s="392"/>
      <c r="J84" s="392"/>
      <c r="K84" s="393"/>
      <c r="L84" s="336"/>
    </row>
    <row r="85" spans="1:12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4" t="s">
        <v>20</v>
      </c>
      <c r="D86" s="245" t="s">
        <v>21</v>
      </c>
      <c r="E86" s="282" t="str">
        <f>E20</f>
        <v>LANDET KVANTUM UKE 43</v>
      </c>
      <c r="F86" s="282" t="str">
        <f>F20</f>
        <v>LANDET KVANTUM T.O.M UKE 43</v>
      </c>
      <c r="G86" s="282" t="str">
        <f>H20</f>
        <v>RESTKVOTER</v>
      </c>
      <c r="H86" s="283" t="str">
        <f>I20</f>
        <v>LANDET KVANTUM T.O.M. UKE 43 2013</v>
      </c>
      <c r="I86" s="6"/>
      <c r="J86" s="161"/>
      <c r="K86" s="10"/>
      <c r="L86" s="161"/>
    </row>
    <row r="87" spans="1:12" ht="14.1" customHeight="1">
      <c r="B87" s="9"/>
      <c r="C87" s="192" t="s">
        <v>17</v>
      </c>
      <c r="D87" s="298">
        <f>D89+D88</f>
        <v>33148</v>
      </c>
      <c r="E87" s="298">
        <f>E89+E88</f>
        <v>1352.9187999999995</v>
      </c>
      <c r="F87" s="298">
        <f>F88+F89</f>
        <v>24903.357799999998</v>
      </c>
      <c r="G87" s="298">
        <f>G88+G89</f>
        <v>8244.6422000000002</v>
      </c>
      <c r="H87" s="352">
        <f>H88+H89</f>
        <v>28867.537400000001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291">
        <v>32398</v>
      </c>
      <c r="E88" s="291">
        <v>1352.9187999999995</v>
      </c>
      <c r="F88" s="291">
        <v>24241.7696</v>
      </c>
      <c r="G88" s="291">
        <f>D88-F88</f>
        <v>8156.2304000000004</v>
      </c>
      <c r="H88" s="357">
        <v>28589.8923</v>
      </c>
      <c r="I88" s="204"/>
      <c r="J88" s="204"/>
      <c r="K88" s="173"/>
      <c r="L88" s="204"/>
    </row>
    <row r="89" spans="1:12" ht="15.75" thickBot="1">
      <c r="B89" s="9"/>
      <c r="C89" s="240" t="s">
        <v>11</v>
      </c>
      <c r="D89" s="292">
        <v>750</v>
      </c>
      <c r="E89" s="292"/>
      <c r="F89" s="292">
        <v>661.58820000000003</v>
      </c>
      <c r="G89" s="292">
        <f>D89-F89</f>
        <v>88.411799999999971</v>
      </c>
      <c r="H89" s="358">
        <v>277.64510000000001</v>
      </c>
      <c r="I89" s="204"/>
      <c r="J89" s="204"/>
      <c r="K89" s="173"/>
      <c r="L89" s="204"/>
    </row>
    <row r="90" spans="1:12" ht="14.1" customHeight="1">
      <c r="B90" s="2"/>
      <c r="C90" s="192" t="s">
        <v>18</v>
      </c>
      <c r="D90" s="254">
        <f>D91+D97+D98</f>
        <v>54892</v>
      </c>
      <c r="E90" s="298">
        <f>E91+E97+E98</f>
        <v>1373.0996</v>
      </c>
      <c r="F90" s="298">
        <f>F91+F97+F98</f>
        <v>49138.9568</v>
      </c>
      <c r="G90" s="298">
        <f>G91+G97+G98</f>
        <v>5753.0431999999992</v>
      </c>
      <c r="H90" s="352">
        <f>H91+H97+H98</f>
        <v>50132.613600000004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57">
        <f>D92+D93+D94+D95+D96</f>
        <v>40830</v>
      </c>
      <c r="E91" s="299">
        <f>E92+E93+E94+E95+E96</f>
        <v>626.64300000000094</v>
      </c>
      <c r="F91" s="299">
        <f>F92+F93+F94+F95+F96</f>
        <v>40572.228600000002</v>
      </c>
      <c r="G91" s="299">
        <f>G92+G93+G94+G95+G96</f>
        <v>257.77139999999872</v>
      </c>
      <c r="H91" s="359">
        <f>H92+H93+H95+H96</f>
        <v>40323.938900000001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290">
        <v>9257</v>
      </c>
      <c r="E92" s="310">
        <v>223.89980000000014</v>
      </c>
      <c r="F92" s="310">
        <v>8173.4186</v>
      </c>
      <c r="G92" s="310">
        <f>D92-F92</f>
        <v>1083.5814</v>
      </c>
      <c r="H92" s="360">
        <v>7917.5672000000004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290">
        <v>8534</v>
      </c>
      <c r="E93" s="310">
        <v>61.514500000001135</v>
      </c>
      <c r="F93" s="310">
        <v>10079.334000000001</v>
      </c>
      <c r="G93" s="310">
        <f t="shared" ref="G93:G99" si="1">D93-F93</f>
        <v>-1545.3340000000007</v>
      </c>
      <c r="H93" s="360">
        <v>8163.9926999999998</v>
      </c>
      <c r="I93" s="204"/>
      <c r="J93" s="204"/>
      <c r="K93" s="173"/>
      <c r="L93" s="204"/>
    </row>
    <row r="94" spans="1:12" ht="15">
      <c r="A94" s="24"/>
      <c r="B94" s="175"/>
      <c r="C94" s="241" t="s">
        <v>79</v>
      </c>
      <c r="D94" s="290">
        <v>4338</v>
      </c>
      <c r="E94" s="310">
        <v>51</v>
      </c>
      <c r="F94" s="310">
        <v>543</v>
      </c>
      <c r="G94" s="310">
        <f>D94-F94</f>
        <v>3795</v>
      </c>
      <c r="H94" s="360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290">
        <v>12045</v>
      </c>
      <c r="E95" s="310">
        <v>101.82330000000002</v>
      </c>
      <c r="F95" s="310">
        <v>13224.529200000001</v>
      </c>
      <c r="G95" s="310">
        <f t="shared" si="1"/>
        <v>-1179.5292000000009</v>
      </c>
      <c r="H95" s="360">
        <v>14636.9462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290">
        <v>6656</v>
      </c>
      <c r="E96" s="310">
        <v>188.40539999999964</v>
      </c>
      <c r="F96" s="310">
        <v>8551.9467999999997</v>
      </c>
      <c r="G96" s="310">
        <f t="shared" si="1"/>
        <v>-1895.9467999999997</v>
      </c>
      <c r="H96" s="360">
        <v>9605.4328000000005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57">
        <v>9735</v>
      </c>
      <c r="E97" s="299">
        <v>704.64749999999913</v>
      </c>
      <c r="F97" s="299">
        <v>6756.6692999999996</v>
      </c>
      <c r="G97" s="299">
        <f t="shared" si="1"/>
        <v>2978.3307000000004</v>
      </c>
      <c r="H97" s="359">
        <v>7961.8847999999998</v>
      </c>
      <c r="I97" s="204"/>
      <c r="J97" s="204"/>
      <c r="K97" s="173"/>
      <c r="L97" s="204"/>
    </row>
    <row r="98" spans="1:12" ht="15.75" thickBot="1">
      <c r="B98" s="22"/>
      <c r="C98" s="243" t="s">
        <v>71</v>
      </c>
      <c r="D98" s="258">
        <v>4327</v>
      </c>
      <c r="E98" s="295">
        <v>41.809099999999944</v>
      </c>
      <c r="F98" s="295">
        <v>1810.0589</v>
      </c>
      <c r="G98" s="295">
        <f t="shared" si="1"/>
        <v>2516.9411</v>
      </c>
      <c r="H98" s="361">
        <v>1846.7899</v>
      </c>
      <c r="I98" s="204"/>
      <c r="J98" s="204"/>
      <c r="K98" s="173"/>
      <c r="L98" s="204"/>
    </row>
    <row r="99" spans="1:12" ht="15.75" thickBot="1">
      <c r="B99" s="9"/>
      <c r="C99" s="199" t="s">
        <v>13</v>
      </c>
      <c r="D99" s="255">
        <v>584</v>
      </c>
      <c r="E99" s="293">
        <v>149.99880000000002</v>
      </c>
      <c r="F99" s="293">
        <v>213.15170000000001</v>
      </c>
      <c r="G99" s="293">
        <f t="shared" si="1"/>
        <v>370.84829999999999</v>
      </c>
      <c r="H99" s="356">
        <v>1462.5708999999999</v>
      </c>
      <c r="I99" s="204"/>
      <c r="J99" s="204"/>
      <c r="K99" s="173"/>
      <c r="L99" s="204"/>
    </row>
    <row r="100" spans="1:12" ht="18" thickBot="1">
      <c r="B100" s="162"/>
      <c r="C100" s="233" t="s">
        <v>105</v>
      </c>
      <c r="D100" s="375">
        <v>1560</v>
      </c>
      <c r="E100" s="376"/>
      <c r="F100" s="376"/>
      <c r="G100" s="376"/>
      <c r="H100" s="377"/>
      <c r="I100" s="204"/>
      <c r="J100" s="204"/>
      <c r="K100" s="173"/>
      <c r="L100" s="204"/>
    </row>
    <row r="101" spans="1:12" ht="16.5" customHeight="1" thickBot="1">
      <c r="B101" s="9"/>
      <c r="C101" s="199" t="s">
        <v>82</v>
      </c>
      <c r="D101" s="255">
        <v>300</v>
      </c>
      <c r="E101" s="293"/>
      <c r="F101" s="293">
        <v>300</v>
      </c>
      <c r="G101" s="293">
        <f>D101-F101</f>
        <v>0</v>
      </c>
      <c r="H101" s="356">
        <v>55.764699999999998</v>
      </c>
      <c r="I101" s="204"/>
      <c r="J101" s="204"/>
      <c r="K101" s="173"/>
      <c r="L101" s="204"/>
    </row>
    <row r="102" spans="1:12" ht="15.75" thickBot="1">
      <c r="B102" s="9"/>
      <c r="C102" s="199" t="s">
        <v>14</v>
      </c>
      <c r="D102" s="255"/>
      <c r="E102" s="293"/>
      <c r="F102" s="293">
        <v>19.749100000000908</v>
      </c>
      <c r="G102" s="293"/>
      <c r="H102" s="356">
        <v>169.72889999998733</v>
      </c>
      <c r="I102" s="204"/>
      <c r="J102" s="204"/>
      <c r="K102" s="173"/>
      <c r="L102" s="204"/>
    </row>
    <row r="103" spans="1:12" ht="16.5" thickBot="1">
      <c r="B103" s="9"/>
      <c r="C103" s="246" t="s">
        <v>9</v>
      </c>
      <c r="D103" s="266">
        <f>D87+D90+D99+D100+D101+D102</f>
        <v>90484</v>
      </c>
      <c r="E103" s="318">
        <f>E87+E90+E99+E101+E102</f>
        <v>2876.0171999999993</v>
      </c>
      <c r="F103" s="318">
        <f>F87+F90+F99+F101+F102</f>
        <v>74575.215400000001</v>
      </c>
      <c r="G103" s="318">
        <f>G87+G90+G99+G101+G102</f>
        <v>14368.533699999998</v>
      </c>
      <c r="H103" s="320">
        <f>H87+H90+H99+H101+H102</f>
        <v>80688.215500000006</v>
      </c>
      <c r="I103" s="204"/>
      <c r="J103" s="204"/>
      <c r="K103" s="173"/>
      <c r="L103" s="204"/>
    </row>
    <row r="104" spans="1:12" ht="13.5" customHeight="1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</row>
    <row r="105" spans="1:12" ht="13.5" customHeight="1">
      <c r="B105" s="15"/>
      <c r="C105" s="45" t="s">
        <v>104</v>
      </c>
      <c r="D105" s="26"/>
      <c r="E105" s="26"/>
      <c r="F105" s="140"/>
      <c r="G105" s="140"/>
      <c r="H105" s="126"/>
      <c r="I105" s="126"/>
      <c r="J105" s="211"/>
      <c r="K105" s="17"/>
      <c r="L105" s="168"/>
    </row>
    <row r="106" spans="1:12" s="86" customFormat="1" ht="13.5" customHeight="1">
      <c r="B106" s="167"/>
      <c r="C106" s="168" t="s">
        <v>106</v>
      </c>
      <c r="D106" s="176"/>
      <c r="E106" s="176"/>
      <c r="F106" s="224"/>
      <c r="G106" s="224"/>
      <c r="H106" s="211"/>
      <c r="I106" s="211"/>
      <c r="J106" s="211"/>
      <c r="K106" s="169"/>
      <c r="L106" s="168"/>
    </row>
    <row r="107" spans="1:12" ht="15" customHeight="1" thickBot="1">
      <c r="B107" s="27"/>
      <c r="C107" s="142" t="s">
        <v>107</v>
      </c>
      <c r="D107" s="142"/>
      <c r="E107" s="142"/>
      <c r="F107" s="142"/>
      <c r="G107" s="142"/>
      <c r="H107" s="142"/>
      <c r="I107" s="28"/>
      <c r="J107" s="179"/>
      <c r="K107" s="29"/>
      <c r="L107" s="168"/>
    </row>
    <row r="108" spans="1:12" ht="12" customHeight="1" thickTop="1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</row>
    <row r="109" spans="1:12" s="46" customFormat="1" ht="16.5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82" t="s">
        <v>1</v>
      </c>
      <c r="C110" s="383"/>
      <c r="D110" s="383"/>
      <c r="E110" s="383"/>
      <c r="F110" s="383"/>
      <c r="G110" s="383"/>
      <c r="H110" s="383"/>
      <c r="I110" s="383"/>
      <c r="J110" s="383"/>
      <c r="K110" s="384"/>
      <c r="L110" s="336"/>
    </row>
    <row r="111" spans="1:12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85" t="s">
        <v>2</v>
      </c>
      <c r="D112" s="386"/>
      <c r="E112" s="385" t="s">
        <v>21</v>
      </c>
      <c r="F112" s="386"/>
      <c r="G112" s="385" t="s">
        <v>22</v>
      </c>
      <c r="H112" s="386"/>
      <c r="I112" s="43"/>
      <c r="J112" s="204"/>
      <c r="K112" s="1"/>
      <c r="L112" s="4"/>
    </row>
    <row r="113" spans="2:12" ht="15" customHeight="1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</row>
    <row r="117" spans="2:12" s="18" customFormat="1" ht="12" customHeight="1">
      <c r="B117" s="15"/>
      <c r="C117" s="373" t="s">
        <v>103</v>
      </c>
      <c r="D117" s="216"/>
      <c r="E117" s="216"/>
      <c r="F117" s="2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87" t="s">
        <v>8</v>
      </c>
      <c r="C119" s="388"/>
      <c r="D119" s="388"/>
      <c r="E119" s="388"/>
      <c r="F119" s="388"/>
      <c r="G119" s="388"/>
      <c r="H119" s="388"/>
      <c r="I119" s="388"/>
      <c r="J119" s="388"/>
      <c r="K119" s="389"/>
      <c r="L119" s="336"/>
    </row>
    <row r="120" spans="2:12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4" t="s">
        <v>20</v>
      </c>
      <c r="D121" s="300" t="s">
        <v>21</v>
      </c>
      <c r="E121" s="275" t="str">
        <f>E20</f>
        <v>LANDET KVANTUM UKE 43</v>
      </c>
      <c r="F121" s="282" t="str">
        <f>F20</f>
        <v>LANDET KVANTUM T.O.M UKE 43</v>
      </c>
      <c r="G121" s="282" t="str">
        <f>H20</f>
        <v>RESTKVOTER</v>
      </c>
      <c r="H121" s="283" t="str">
        <f>I20</f>
        <v>LANDET KVANTUM T.O.M. UKE 43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67">
        <f>D123+D124+D125</f>
        <v>37000</v>
      </c>
      <c r="E122" s="305">
        <f>E123+E124+E125</f>
        <v>567.53550000000178</v>
      </c>
      <c r="F122" s="305">
        <f>F123+F124+F125</f>
        <v>36996.561699999998</v>
      </c>
      <c r="G122" s="305">
        <f>G123+G124+G125</f>
        <v>3.4382999999988897</v>
      </c>
      <c r="H122" s="337">
        <f>H123+H124+H125</f>
        <v>36214.136700000003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68">
        <v>29600</v>
      </c>
      <c r="E123" s="303">
        <v>567.53550000000178</v>
      </c>
      <c r="F123" s="303">
        <v>30954.881000000001</v>
      </c>
      <c r="G123" s="303">
        <f>D123-F123</f>
        <v>-1354.8810000000012</v>
      </c>
      <c r="H123" s="312">
        <v>29582.6024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68">
        <v>6900</v>
      </c>
      <c r="E124" s="303"/>
      <c r="F124" s="303">
        <v>6041.6806999999999</v>
      </c>
      <c r="G124" s="303">
        <f>D124-F124</f>
        <v>858.31930000000011</v>
      </c>
      <c r="H124" s="312">
        <v>6631.5343000000003</v>
      </c>
      <c r="I124" s="43"/>
      <c r="J124" s="204"/>
      <c r="K124" s="173"/>
      <c r="L124" s="204"/>
    </row>
    <row r="125" spans="2:12" ht="15.75" thickBot="1">
      <c r="B125" s="9"/>
      <c r="C125" s="240" t="s">
        <v>46</v>
      </c>
      <c r="D125" s="269">
        <v>500</v>
      </c>
      <c r="E125" s="307"/>
      <c r="F125" s="307"/>
      <c r="G125" s="307">
        <f>D125-F125</f>
        <v>500</v>
      </c>
      <c r="H125" s="313"/>
      <c r="I125" s="43"/>
      <c r="J125" s="204"/>
      <c r="K125" s="173"/>
      <c r="L125" s="204"/>
    </row>
    <row r="126" spans="2:12" s="122" customFormat="1" ht="15.75" thickBot="1">
      <c r="B126" s="124"/>
      <c r="C126" s="51" t="s">
        <v>45</v>
      </c>
      <c r="D126" s="270">
        <v>25000</v>
      </c>
      <c r="E126" s="306">
        <v>199.9320000000007</v>
      </c>
      <c r="F126" s="306">
        <v>28319.242200000001</v>
      </c>
      <c r="G126" s="306">
        <f>D126-F126</f>
        <v>-3319.2422000000006</v>
      </c>
      <c r="H126" s="314">
        <v>32363.4594</v>
      </c>
      <c r="I126" s="125"/>
      <c r="J126" s="125"/>
      <c r="K126" s="173"/>
      <c r="L126" s="204"/>
    </row>
    <row r="127" spans="2:12" s="86" customFormat="1" ht="15.75" thickBot="1">
      <c r="B127" s="9"/>
      <c r="C127" s="199" t="s">
        <v>18</v>
      </c>
      <c r="D127" s="344">
        <f>D128+D133+D136</f>
        <v>38937</v>
      </c>
      <c r="E127" s="309">
        <f>E128+E133+E136</f>
        <v>730.85769999999911</v>
      </c>
      <c r="F127" s="309">
        <f>F136+F133+F128</f>
        <v>36892.608399999997</v>
      </c>
      <c r="G127" s="309">
        <f>D127-F127</f>
        <v>2044.3916000000027</v>
      </c>
      <c r="H127" s="315">
        <f>H128+H133+H136</f>
        <v>31529.382400000002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378">
        <f>D129+D130+D131+D132</f>
        <v>29437</v>
      </c>
      <c r="E128" s="308">
        <f>E129+E130+E131+E132</f>
        <v>673.55200000000013</v>
      </c>
      <c r="F128" s="308">
        <f>F129+F130+F132+F131</f>
        <v>28368.530500000001</v>
      </c>
      <c r="G128" s="308">
        <f>G129+G130+G131+G132</f>
        <v>1068.4695000000011</v>
      </c>
      <c r="H128" s="316">
        <f>H129+H130+H131+H132</f>
        <v>23798.093400000002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343">
        <v>8330</v>
      </c>
      <c r="E129" s="311">
        <v>101.41440000000011</v>
      </c>
      <c r="F129" s="311">
        <v>3687.5767000000001</v>
      </c>
      <c r="G129" s="311">
        <f t="shared" ref="G129:G134" si="2">D129-F129</f>
        <v>4642.4233000000004</v>
      </c>
      <c r="H129" s="319">
        <v>4213.8463000000002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343">
        <v>7654</v>
      </c>
      <c r="E130" s="311">
        <v>222.60289999999986</v>
      </c>
      <c r="F130" s="311">
        <v>8657.8974999999991</v>
      </c>
      <c r="G130" s="311">
        <f t="shared" si="2"/>
        <v>-1003.8974999999991</v>
      </c>
      <c r="H130" s="319">
        <v>8376.8693999999996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343">
        <v>7625</v>
      </c>
      <c r="E131" s="311">
        <v>222.9307000000008</v>
      </c>
      <c r="F131" s="311">
        <v>9409.6437000000005</v>
      </c>
      <c r="G131" s="311">
        <f t="shared" si="2"/>
        <v>-1784.6437000000005</v>
      </c>
      <c r="H131" s="319">
        <v>5784.4549999999999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343">
        <v>5828</v>
      </c>
      <c r="E132" s="311">
        <v>126.60399999999936</v>
      </c>
      <c r="F132" s="311">
        <v>6613.4125999999997</v>
      </c>
      <c r="G132" s="311">
        <f t="shared" si="2"/>
        <v>-785.41259999999966</v>
      </c>
      <c r="H132" s="319">
        <v>5422.9227000000001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71">
        <f>D134+D135</f>
        <v>4180</v>
      </c>
      <c r="E133" s="304">
        <f>E134</f>
        <v>-10.431500000000597</v>
      </c>
      <c r="F133" s="304">
        <f>F135+F134</f>
        <v>4414.0906999999997</v>
      </c>
      <c r="G133" s="304">
        <f t="shared" si="2"/>
        <v>-234.09069999999974</v>
      </c>
      <c r="H133" s="317">
        <f>H134+H135</f>
        <v>3512.1383000000001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56">
        <v>3680</v>
      </c>
      <c r="E134" s="294">
        <v>-10.431500000000597</v>
      </c>
      <c r="F134" s="294">
        <v>4414.0906999999997</v>
      </c>
      <c r="G134" s="294">
        <f t="shared" si="2"/>
        <v>-734.09069999999974</v>
      </c>
      <c r="H134" s="362">
        <v>3512.1383000000001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56">
        <v>500</v>
      </c>
      <c r="E135" s="294"/>
      <c r="F135" s="294"/>
      <c r="G135" s="294"/>
      <c r="H135" s="362"/>
      <c r="I135" s="44"/>
      <c r="J135" s="44"/>
      <c r="K135" s="173"/>
      <c r="L135" s="204"/>
    </row>
    <row r="136" spans="2:12" ht="15.75" thickBot="1">
      <c r="B136" s="9"/>
      <c r="C136" s="243" t="s">
        <v>75</v>
      </c>
      <c r="D136" s="258">
        <v>5320</v>
      </c>
      <c r="E136" s="295">
        <v>67.737199999999575</v>
      </c>
      <c r="F136" s="295">
        <v>4109.9871999999996</v>
      </c>
      <c r="G136" s="295">
        <f>D136-F136</f>
        <v>1210.0128000000004</v>
      </c>
      <c r="H136" s="361">
        <v>4219.1507000000001</v>
      </c>
      <c r="I136" s="6"/>
      <c r="J136" s="161"/>
      <c r="K136" s="173"/>
      <c r="L136" s="204"/>
    </row>
    <row r="137" spans="2:12" s="86" customFormat="1" ht="15.75" thickBot="1">
      <c r="B137" s="9"/>
      <c r="C137" s="127" t="s">
        <v>13</v>
      </c>
      <c r="D137" s="259">
        <v>163</v>
      </c>
      <c r="E137" s="296"/>
      <c r="F137" s="296">
        <v>6.4717000000000002</v>
      </c>
      <c r="G137" s="296">
        <f>D137-F137</f>
        <v>156.5283</v>
      </c>
      <c r="H137" s="354">
        <v>806.20479999999998</v>
      </c>
      <c r="I137" s="6"/>
      <c r="J137" s="161"/>
      <c r="K137" s="173"/>
      <c r="L137" s="204"/>
    </row>
    <row r="138" spans="2:12" s="86" customFormat="1" ht="18" thickBot="1">
      <c r="B138" s="9"/>
      <c r="C138" s="199" t="s">
        <v>83</v>
      </c>
      <c r="D138" s="255">
        <v>2000</v>
      </c>
      <c r="E138" s="293"/>
      <c r="F138" s="293">
        <v>2000</v>
      </c>
      <c r="G138" s="293">
        <f>D138-F138</f>
        <v>0</v>
      </c>
      <c r="H138" s="356">
        <v>257.82060000000001</v>
      </c>
      <c r="I138" s="6"/>
      <c r="J138" s="161"/>
      <c r="K138" s="173"/>
      <c r="L138" s="204"/>
    </row>
    <row r="139" spans="2:12" s="86" customFormat="1" ht="15.75" thickBot="1">
      <c r="B139" s="9"/>
      <c r="C139" s="199" t="s">
        <v>49</v>
      </c>
      <c r="D139" s="255">
        <v>350</v>
      </c>
      <c r="E139" s="293"/>
      <c r="F139" s="293">
        <v>299.69799999999998</v>
      </c>
      <c r="G139" s="293">
        <v>350</v>
      </c>
      <c r="H139" s="356">
        <v>228.38399999999999</v>
      </c>
      <c r="I139" s="43"/>
      <c r="J139" s="204"/>
      <c r="K139" s="173"/>
      <c r="L139" s="204"/>
    </row>
    <row r="140" spans="2:12" s="86" customFormat="1" ht="15.75" thickBot="1">
      <c r="B140" s="9"/>
      <c r="C140" s="199" t="s">
        <v>14</v>
      </c>
      <c r="D140" s="255"/>
      <c r="E140" s="293">
        <v>63.497700000007171</v>
      </c>
      <c r="F140" s="293">
        <v>376.07970000000205</v>
      </c>
      <c r="G140" s="293">
        <f>D140-F140</f>
        <v>-376.07970000000205</v>
      </c>
      <c r="H140" s="356">
        <v>287.93549999999232</v>
      </c>
      <c r="I140" s="161"/>
      <c r="J140" s="161"/>
      <c r="K140" s="173"/>
      <c r="L140" s="204"/>
    </row>
    <row r="141" spans="2:12" s="3" customFormat="1" ht="16.5" thickBot="1">
      <c r="B141" s="2"/>
      <c r="C141" s="37" t="s">
        <v>9</v>
      </c>
      <c r="D141" s="327">
        <f>D122+D126+D127+D137+D138+D139+D140</f>
        <v>103450</v>
      </c>
      <c r="E141" s="327">
        <f>E122+E126+E127+E137+E138+E139+E140</f>
        <v>1561.8229000000088</v>
      </c>
      <c r="F141" s="327">
        <f>F122+F126+F127+F137+F138+F139+F140</f>
        <v>104890.6617</v>
      </c>
      <c r="G141" s="327">
        <f>G122+G126+G127+G137+G138+G139+G140</f>
        <v>-1140.9637000000012</v>
      </c>
      <c r="H141" s="320">
        <f>H122+H126+H127+H137+H138+H139+H140</f>
        <v>101687.32340000001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253" t="s">
        <v>99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410" t="s">
        <v>1</v>
      </c>
      <c r="C149" s="411"/>
      <c r="D149" s="411"/>
      <c r="E149" s="411"/>
      <c r="F149" s="411"/>
      <c r="G149" s="411"/>
      <c r="H149" s="411"/>
      <c r="I149" s="411"/>
      <c r="J149" s="411"/>
      <c r="K149" s="412"/>
      <c r="L149" s="278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408" t="s">
        <v>2</v>
      </c>
      <c r="D151" s="409"/>
      <c r="E151" s="408" t="s">
        <v>63</v>
      </c>
      <c r="F151" s="409"/>
      <c r="G151" s="408" t="s">
        <v>64</v>
      </c>
      <c r="H151" s="409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9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9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9"/>
    </row>
    <row r="157" spans="1:12" ht="12.95" customHeight="1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9"/>
    </row>
    <row r="158" spans="1:12" s="6" customFormat="1" ht="12.95" customHeight="1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405" t="s">
        <v>8</v>
      </c>
      <c r="C161" s="406"/>
      <c r="D161" s="406"/>
      <c r="E161" s="406"/>
      <c r="F161" s="406"/>
      <c r="G161" s="406"/>
      <c r="H161" s="406"/>
      <c r="I161" s="406"/>
      <c r="J161" s="406"/>
      <c r="K161" s="407"/>
      <c r="L161" s="278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43</v>
      </c>
      <c r="F163" s="85" t="str">
        <f>F20</f>
        <v>LANDET KVANTUM T.O.M UKE 43</v>
      </c>
      <c r="G163" s="85" t="str">
        <f>H20</f>
        <v>RESTKVOTER</v>
      </c>
      <c r="H163" s="117" t="str">
        <f>I20</f>
        <v>LANDET KVANTUM T.O.M. UKE 43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60">
        <f>D165+D166+D167+D168+D169</f>
        <v>26239</v>
      </c>
      <c r="E164" s="284">
        <f>E165+E166+E167+E168+E169</f>
        <v>108.28919999999994</v>
      </c>
      <c r="F164" s="284">
        <f>F165+F166+F167+F168+F169</f>
        <v>26986.442800000001</v>
      </c>
      <c r="G164" s="284">
        <f>G165+G166+G167+G168+G169</f>
        <v>-747.44279999999981</v>
      </c>
      <c r="H164" s="363">
        <f>H165+H166+H167+H168+H169</f>
        <v>25661.477899999998</v>
      </c>
      <c r="I164" s="96"/>
      <c r="J164" s="96"/>
      <c r="K164" s="72"/>
      <c r="L164" s="280"/>
    </row>
    <row r="165" spans="1:12" ht="14.1" customHeight="1">
      <c r="B165" s="58"/>
      <c r="C165" s="148" t="s">
        <v>12</v>
      </c>
      <c r="D165" s="261">
        <v>15505</v>
      </c>
      <c r="E165" s="285"/>
      <c r="F165" s="285">
        <v>20035.0988</v>
      </c>
      <c r="G165" s="285">
        <f t="shared" ref="G165:G171" si="3">D165-F165</f>
        <v>-4530.0987999999998</v>
      </c>
      <c r="H165" s="364">
        <v>19571.441299999999</v>
      </c>
      <c r="I165" s="96"/>
      <c r="J165" s="96"/>
      <c r="K165" s="72"/>
      <c r="L165" s="280"/>
    </row>
    <row r="166" spans="1:12" ht="14.1" customHeight="1">
      <c r="B166" s="58"/>
      <c r="C166" s="149" t="s">
        <v>11</v>
      </c>
      <c r="D166" s="261">
        <v>4035</v>
      </c>
      <c r="E166" s="285"/>
      <c r="F166" s="285">
        <v>3372.3748999999998</v>
      </c>
      <c r="G166" s="285">
        <f t="shared" si="3"/>
        <v>662.6251000000002</v>
      </c>
      <c r="H166" s="364">
        <v>1314.2228</v>
      </c>
      <c r="I166" s="96"/>
      <c r="J166" s="96"/>
      <c r="K166" s="72"/>
      <c r="L166" s="280"/>
    </row>
    <row r="167" spans="1:12" ht="14.1" customHeight="1">
      <c r="B167" s="58"/>
      <c r="C167" s="149" t="s">
        <v>54</v>
      </c>
      <c r="D167" s="261">
        <v>1541</v>
      </c>
      <c r="E167" s="285">
        <v>98.913600000000088</v>
      </c>
      <c r="F167" s="285">
        <v>1778.4435000000001</v>
      </c>
      <c r="G167" s="285">
        <f t="shared" si="3"/>
        <v>-237.44350000000009</v>
      </c>
      <c r="H167" s="364">
        <v>2670.1073999999999</v>
      </c>
      <c r="I167" s="96"/>
      <c r="J167" s="96"/>
      <c r="K167" s="72"/>
      <c r="L167" s="280"/>
    </row>
    <row r="168" spans="1:12" ht="14.1" customHeight="1">
      <c r="B168" s="58"/>
      <c r="C168" s="149" t="s">
        <v>53</v>
      </c>
      <c r="D168" s="261">
        <v>4158</v>
      </c>
      <c r="E168" s="285">
        <v>9.3755999999998494</v>
      </c>
      <c r="F168" s="285">
        <v>1800.5255999999999</v>
      </c>
      <c r="G168" s="285">
        <f t="shared" si="3"/>
        <v>2357.4744000000001</v>
      </c>
      <c r="H168" s="364">
        <v>2105.7064</v>
      </c>
      <c r="I168" s="96"/>
      <c r="J168" s="96"/>
      <c r="K168" s="72"/>
      <c r="L168" s="280"/>
    </row>
    <row r="169" spans="1:12" ht="14.1" customHeight="1" thickBot="1">
      <c r="B169" s="58"/>
      <c r="C169" s="150" t="s">
        <v>55</v>
      </c>
      <c r="D169" s="262">
        <v>1000</v>
      </c>
      <c r="E169" s="286"/>
      <c r="F169" s="286"/>
      <c r="G169" s="286">
        <f t="shared" si="3"/>
        <v>1000</v>
      </c>
      <c r="H169" s="365"/>
      <c r="I169" s="96"/>
      <c r="J169" s="96"/>
      <c r="K169" s="72"/>
      <c r="L169" s="280"/>
    </row>
    <row r="170" spans="1:12" ht="14.1" customHeight="1" thickBot="1">
      <c r="B170" s="58"/>
      <c r="C170" s="151" t="s">
        <v>45</v>
      </c>
      <c r="D170" s="263">
        <v>5500</v>
      </c>
      <c r="E170" s="287"/>
      <c r="F170" s="287">
        <v>2130.8604</v>
      </c>
      <c r="G170" s="287">
        <f t="shared" si="3"/>
        <v>3369.1396</v>
      </c>
      <c r="H170" s="366">
        <v>1349.5147999999999</v>
      </c>
      <c r="I170" s="96"/>
      <c r="J170" s="96"/>
      <c r="K170" s="72"/>
      <c r="L170" s="280"/>
    </row>
    <row r="171" spans="1:12" ht="14.1" customHeight="1">
      <c r="B171" s="58"/>
      <c r="C171" s="147" t="s">
        <v>18</v>
      </c>
      <c r="D171" s="260">
        <v>8000</v>
      </c>
      <c r="E171" s="284">
        <f>E173</f>
        <v>194.74589999999966</v>
      </c>
      <c r="F171" s="284">
        <v>2594.9926</v>
      </c>
      <c r="G171" s="284">
        <f t="shared" si="3"/>
        <v>5405.0074000000004</v>
      </c>
      <c r="H171" s="363">
        <v>5558.8249999999998</v>
      </c>
      <c r="I171" s="96"/>
      <c r="J171" s="96"/>
      <c r="K171" s="72"/>
      <c r="L171" s="280"/>
    </row>
    <row r="172" spans="1:12" ht="14.1" customHeight="1">
      <c r="B172" s="58"/>
      <c r="C172" s="149" t="s">
        <v>35</v>
      </c>
      <c r="D172" s="261"/>
      <c r="E172" s="285"/>
      <c r="F172" s="285">
        <v>444.6995</v>
      </c>
      <c r="G172" s="285"/>
      <c r="H172" s="364">
        <v>3255.4537999999998</v>
      </c>
      <c r="I172" s="96"/>
      <c r="J172" s="96"/>
      <c r="K172" s="72"/>
      <c r="L172" s="280"/>
    </row>
    <row r="173" spans="1:12" ht="14.1" customHeight="1" thickBot="1">
      <c r="B173" s="58"/>
      <c r="C173" s="152" t="s">
        <v>56</v>
      </c>
      <c r="D173" s="264"/>
      <c r="E173" s="288">
        <v>194.74589999999966</v>
      </c>
      <c r="F173" s="288">
        <f>F171-F172</f>
        <v>2150.2930999999999</v>
      </c>
      <c r="G173" s="288"/>
      <c r="H173" s="367">
        <f>H171-H172</f>
        <v>2303.3712</v>
      </c>
      <c r="I173" s="99"/>
      <c r="J173" s="99"/>
      <c r="K173" s="72"/>
      <c r="L173" s="280"/>
    </row>
    <row r="174" spans="1:12" ht="14.1" customHeight="1" thickBot="1">
      <c r="B174" s="58"/>
      <c r="C174" s="153" t="s">
        <v>13</v>
      </c>
      <c r="D174" s="265">
        <v>10</v>
      </c>
      <c r="E174" s="289"/>
      <c r="F174" s="289">
        <v>1.2658</v>
      </c>
      <c r="G174" s="289">
        <f>D174-F174</f>
        <v>8.7341999999999995</v>
      </c>
      <c r="H174" s="368"/>
      <c r="I174" s="96"/>
      <c r="J174" s="96"/>
      <c r="K174" s="72"/>
      <c r="L174" s="280"/>
    </row>
    <row r="175" spans="1:12" ht="14.1" customHeight="1" thickBot="1">
      <c r="B175" s="58"/>
      <c r="C175" s="151" t="s">
        <v>57</v>
      </c>
      <c r="D175" s="263"/>
      <c r="E175" s="287"/>
      <c r="F175" s="287">
        <v>41</v>
      </c>
      <c r="G175" s="287">
        <f>D175-F175</f>
        <v>-41</v>
      </c>
      <c r="H175" s="366">
        <v>294</v>
      </c>
      <c r="I175" s="96"/>
      <c r="J175" s="96"/>
      <c r="K175" s="72"/>
      <c r="L175" s="280"/>
    </row>
    <row r="176" spans="1:12" ht="16.5" thickBot="1">
      <c r="A176" s="3"/>
      <c r="B176" s="32"/>
      <c r="C176" s="154" t="s">
        <v>9</v>
      </c>
      <c r="D176" s="266">
        <f>D164+D170+D171</f>
        <v>39739</v>
      </c>
      <c r="E176" s="318">
        <f>E164+E170+E171+E174+E175</f>
        <v>303.0350999999996</v>
      </c>
      <c r="F176" s="318">
        <f>F164+F170+F171+F174+F175</f>
        <v>31754.561600000005</v>
      </c>
      <c r="G176" s="318">
        <f>G164+G170+G171+G174+G175</f>
        <v>7994.4384</v>
      </c>
      <c r="H176" s="320">
        <f>H164+H170+H171+H174+H175</f>
        <v>32863.8177</v>
      </c>
      <c r="I176" s="238"/>
      <c r="J176" s="238"/>
      <c r="K176" s="72"/>
      <c r="L176" s="280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410" t="s">
        <v>1</v>
      </c>
      <c r="C183" s="411"/>
      <c r="D183" s="411"/>
      <c r="E183" s="411"/>
      <c r="F183" s="411"/>
      <c r="G183" s="411"/>
      <c r="H183" s="411"/>
      <c r="I183" s="411"/>
      <c r="J183" s="411"/>
      <c r="K183" s="412"/>
      <c r="L183" s="278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408" t="s">
        <v>2</v>
      </c>
      <c r="D185" s="409"/>
      <c r="E185" s="408" t="s">
        <v>63</v>
      </c>
      <c r="F185" s="409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405" t="s">
        <v>8</v>
      </c>
      <c r="C194" s="406"/>
      <c r="D194" s="406"/>
      <c r="E194" s="406"/>
      <c r="F194" s="406"/>
      <c r="G194" s="406"/>
      <c r="H194" s="406"/>
      <c r="I194" s="406"/>
      <c r="J194" s="406"/>
      <c r="K194" s="407"/>
      <c r="L194" s="278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43</v>
      </c>
      <c r="F196" s="85" t="str">
        <f>F20</f>
        <v>LANDET KVANTUM T.O.M UKE 43</v>
      </c>
      <c r="G196" s="85" t="str">
        <f>H20</f>
        <v>RESTKVOTER</v>
      </c>
      <c r="H196" s="117" t="str">
        <f>I20</f>
        <v>LANDET KVANTUM T.O.M. UKE 43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0"/>
      <c r="E197" s="250">
        <v>31.644000000000005</v>
      </c>
      <c r="F197" s="250">
        <v>1068.3901000000001</v>
      </c>
      <c r="G197" s="250"/>
      <c r="H197" s="369">
        <v>719.49270000000001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0"/>
      <c r="E198" s="250">
        <v>220.26379999999972</v>
      </c>
      <c r="F198" s="250">
        <v>2663.4645999999998</v>
      </c>
      <c r="G198" s="250"/>
      <c r="H198" s="369">
        <v>2984.2022000000002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1"/>
      <c r="E199" s="251"/>
      <c r="F199" s="251">
        <v>1</v>
      </c>
      <c r="G199" s="251"/>
      <c r="H199" s="370">
        <v>5.1795999999999998</v>
      </c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1"/>
      <c r="E200" s="251">
        <v>1</v>
      </c>
      <c r="F200" s="251">
        <v>27</v>
      </c>
      <c r="G200" s="251"/>
      <c r="H200" s="370">
        <v>24</v>
      </c>
      <c r="I200" s="115"/>
      <c r="J200" s="115"/>
      <c r="K200" s="116"/>
      <c r="L200" s="281"/>
    </row>
    <row r="201" spans="2:12" ht="16.5" thickBot="1">
      <c r="B201" s="98"/>
      <c r="C201" s="154" t="s">
        <v>61</v>
      </c>
      <c r="D201" s="252">
        <v>4911</v>
      </c>
      <c r="E201" s="252">
        <f>SUM(E197:E200)</f>
        <v>252.90779999999972</v>
      </c>
      <c r="F201" s="252">
        <f>SUM(F197:F200)</f>
        <v>3759.8546999999999</v>
      </c>
      <c r="G201" s="252">
        <f>D201-F201</f>
        <v>1151.1453000000001</v>
      </c>
      <c r="H201" s="335">
        <f>H197+H198+H199+H200</f>
        <v>3732.8745000000004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82:H83"/>
    <mergeCell ref="B2:K2"/>
    <mergeCell ref="B7:K7"/>
    <mergeCell ref="C9:D9"/>
    <mergeCell ref="E9:F9"/>
    <mergeCell ref="G9:H9"/>
  </mergeCells>
  <pageMargins left="0.25" right="0.25" top="0.75" bottom="0.75" header="0.3" footer="0.3"/>
  <pageSetup paperSize="9" scale="65" fitToHeight="0" orientation="portrait" r:id="rId2"/>
  <headerFooter>
    <oddHeader xml:space="preserve">&amp;LForeløpig statistikk&amp;C&amp;"-,Fet"&amp;12Pr. uke 43
&amp;"-,Normal"&amp;11(iht. motatte landings- og sluttsedler fra fiskesalgslagene; alle tallstørrelser i hele tonn)&amp;R28.10.2014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UKE_43_2014</vt:lpstr>
      <vt:lpstr>UKE_43_2014!Utskriftsområde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2014-10-29T07:52:13Z</cp:lastPrinted>
  <dcterms:created xsi:type="dcterms:W3CDTF">2011-07-06T12:13:20Z</dcterms:created>
  <dcterms:modified xsi:type="dcterms:W3CDTF">2014-10-29T08:57:07Z</dcterms:modified>
</cp:coreProperties>
</file>