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46_2017" sheetId="1" r:id="rId1"/>
  </sheets>
  <definedNames>
    <definedName name="Z_14D440E4_F18A_4F78_9989_38C1B133222D_.wvu.Cols" localSheetId="0" hidden="1">UKE_46_2017!#REF!</definedName>
    <definedName name="Z_14D440E4_F18A_4F78_9989_38C1B133222D_.wvu.PrintArea" localSheetId="0" hidden="1">UKE_46_2017!$B$1:$M$214</definedName>
    <definedName name="Z_14D440E4_F18A_4F78_9989_38C1B133222D_.wvu.Rows" localSheetId="0" hidden="1">UKE_46_2017!$326:$1048576,UKE_46_2017!$215:$325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4" i="1"/>
  <c r="G33" i="1"/>
  <c r="F132" i="1" l="1"/>
  <c r="F25" i="1" l="1"/>
  <c r="F125" i="1" l="1"/>
  <c r="F124" i="1" s="1"/>
  <c r="J32" i="1" l="1"/>
  <c r="G30" i="1" l="1"/>
  <c r="I30" i="1" s="1"/>
  <c r="I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<sst xmlns="http://schemas.openxmlformats.org/spreadsheetml/2006/main" count="227" uniqueCount="117">
  <si>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</si>
  <si>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</si>
  <si>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</si>
  <si>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</si>
  <si>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</si>
  <si>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</si>
  <si>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</si>
  <si>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</si>
  <si>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</si>
  <si>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</si>
  <si>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</si>
  <si>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</si>
  <si>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</si>
  <si>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</si>
  <si>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</si>
  <si>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</si>
  <si>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</si>
  <si>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</si>
  <si>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</si>
  <si>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</si>
  <si>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</si>
  <si>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</si>
  <si>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</si>
  <si>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</si>
  <si>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</si>
  <si>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</si>
  <si>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</si>
  <si>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</si>
  <si>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</si>
  <si>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</si>
  <si>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</si>
  <si>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</si>
  <si>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</si>
  <si>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</si>
  <si>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</si>
  <si>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</si>
  <si>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</si>
  <si>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</si>
  <si>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</si>
  <si>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</si>
  <si>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</si>
  <si>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</si>
  <si>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</si>
  <si>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</si>
  <si>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</si>
  <si>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</si>
  <si>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</si>
  <si>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</si>
  <si>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</si>
  <si>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</si>
  <si>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</si>
  <si>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</si>
  <si>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</si>
  <si>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</si>
  <si>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</si>
  <si>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</si>
  <si>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</si>
  <si>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</si>
  <si>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</si>
  <si>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</si>
  <si>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</si>
  <si>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</si>
  <si>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</si>
  <si>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</si>
  <si>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</si>
  <si>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</si>
  <si>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</si>
  <si>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</si>
  <si>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</si>
  <si>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</si>
  <si>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</si>
  <si>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</si>
  <si>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</si>
  <si>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</si>
  <si>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</si>
  <si>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</si>
  <si>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</si>
  <si>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</si>
  <si>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</si>
  <si>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</si>
  <si>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</si>
  <si>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</si>
  <si>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</si>
  <si>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</si>
  <si>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</si>
  <si>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</si>
  <si>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</si>
  <si>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</si>
  <si>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</si>
  <si>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</si>
  <si>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</si>
  <si>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</si>
  <si>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</si>
  <si>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</si>
  <si>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</si>
  <si>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</si>
  <si>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</si>
  <si>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</si>
  <si>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</si>
  <si>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</si>
  <si>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</si>
  <si>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</si>
  <si>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</si>
  <si>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</si>
  <si>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</si>
  <si>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</si>
  <si>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</si>
  <si>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</si>
  <si>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</si>
  <si>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</si>
  <si>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</si>
  <si>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</si>
  <si>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46</t>
  </si>
  <si>
    <t>LANDET KVANTUM T.O.M UKE 46</t>
  </si>
  <si>
    <t>LANDET KVANTUM T.O.M. UKE 46 2016</t>
  </si>
  <si>
    <r>
      <t xml:space="preserve">3 </t>
    </r>
    <r>
      <rPr>
        <sz val="9"/>
        <color theme="1"/>
        <rFont val="Calibri"/>
        <family val="2"/>
      </rPr>
      <t>Registrert rekreasjonsfiske utgjør 1 083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</si>
  <si>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437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</si>
</sst>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Normal="115" workbookViewId="0">
      <selection activeCell="F5" sqref="F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2825.7224999999999</v>
      </c>
      <c r="G21" s="339">
        <f>G22+G23</f>
        <v>104234.91369999999</v>
      </c>
      <c r="H21" s="339"/>
      <c r="I21" s="339">
        <f>I23+I22</f>
        <v>26963.086300000003</v>
      </c>
      <c r="J21" s="340">
        <f>J23+J22</f>
        <v>109253.27160000001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2797.8105</v>
      </c>
      <c r="G22" s="341">
        <v>103622.3881</v>
      </c>
      <c r="H22" s="341"/>
      <c r="I22" s="341">
        <f>E22-G22</f>
        <v>26825.611900000004</v>
      </c>
      <c r="J22" s="342">
        <v>108212.8542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27.911999999999999</v>
      </c>
      <c r="G23" s="343">
        <v>612.52560000000005</v>
      </c>
      <c r="H23" s="343"/>
      <c r="I23" s="341">
        <f>E23-G23</f>
        <v>137.47439999999995</v>
      </c>
      <c r="J23" s="342">
        <v>1040.4174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2458.1653000000001</v>
      </c>
      <c r="G24" s="339">
        <f>G25+G31+G32</f>
        <v>256202.52915000002</v>
      </c>
      <c r="H24" s="339"/>
      <c r="I24" s="339">
        <f>I25+I31+I32</f>
        <v>12319.470849999998</v>
      </c>
      <c r="J24" s="340">
        <f>J25+J31+J32</f>
        <v>248156.35084999996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1399.5226</v>
      </c>
      <c r="G25" s="345">
        <f>G26+G27+G28+G29</f>
        <v>203753.43895000001</v>
      </c>
      <c r="H25" s="345"/>
      <c r="I25" s="345">
        <f>I26+I27+I28+I29+I30</f>
        <v>7617.5610499999966</v>
      </c>
      <c r="J25" s="346">
        <f>J26+J27+J28+J29+J30</f>
        <v>192890.84064999997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473.33120000000002</v>
      </c>
      <c r="G26" s="347">
        <v>51118.3436</v>
      </c>
      <c r="H26" s="347">
        <v>3192</v>
      </c>
      <c r="I26" s="347">
        <f>E26-G26+H26</f>
        <v>5242.6563999999998</v>
      </c>
      <c r="J26" s="348">
        <v>49610.517999999996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645.58230000000003</v>
      </c>
      <c r="G27" s="347">
        <v>55239.8289</v>
      </c>
      <c r="H27" s="347">
        <v>4379</v>
      </c>
      <c r="I27" s="347">
        <f>E27-G27+H27</f>
        <v>1686.1710999999996</v>
      </c>
      <c r="J27" s="348">
        <v>51865.112099999998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228.37430000000001</v>
      </c>
      <c r="G28" s="347">
        <v>59683.199000000001</v>
      </c>
      <c r="H28" s="347">
        <v>4697</v>
      </c>
      <c r="I28" s="347">
        <f>E28-G28+H28</f>
        <v>114.80099999999948</v>
      </c>
      <c r="J28" s="348">
        <v>53853.050949999997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52.2348</v>
      </c>
      <c r="G29" s="347">
        <v>37712.067450000002</v>
      </c>
      <c r="H29" s="347">
        <v>2869</v>
      </c>
      <c r="I29" s="347">
        <f>E29-G29+H29</f>
        <v>-1489.0674500000023</v>
      </c>
      <c r="J29" s="348">
        <v>37562.159599999999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1175</v>
      </c>
      <c r="G30" s="347">
        <f>SUM(H26:H29)</f>
        <v>15137</v>
      </c>
      <c r="H30" s="347"/>
      <c r="I30" s="347">
        <f>E30-G30</f>
        <v>2063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898.29520000000002</v>
      </c>
      <c r="G31" s="345">
        <v>25596.275799999999</v>
      </c>
      <c r="H31" s="347"/>
      <c r="I31" s="345">
        <f t="shared" ref="I31" si="0">E31-G31</f>
        <v>9275.7242000000006</v>
      </c>
      <c r="J31" s="346">
        <v>24425.890200000002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160.3475</v>
      </c>
      <c r="G32" s="345">
        <f>G33</f>
        <v>26852.814399999999</v>
      </c>
      <c r="H32" s="347"/>
      <c r="I32" s="345">
        <f>I33+I34</f>
        <v>-4573.8143999999993</v>
      </c>
      <c r="J32" s="346">
        <f>J33</f>
        <v>30839.62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171.3475-F37</f>
        <v>160.3475</v>
      </c>
      <c r="G33" s="347">
        <f>30379.8144-G37</f>
        <v>26852.814399999999</v>
      </c>
      <c r="H33" s="347">
        <v>1348</v>
      </c>
      <c r="I33" s="347">
        <f>E33-G33+H33</f>
        <v>-5325.8143999999993</v>
      </c>
      <c r="J33" s="348">
        <v>30839.62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123</v>
      </c>
      <c r="G34" s="350">
        <f>H33</f>
        <v>1348</v>
      </c>
      <c r="H34" s="350"/>
      <c r="I34" s="350">
        <f>E34-G34</f>
        <v>752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3.7484999999999999</v>
      </c>
      <c r="G36" s="352">
        <v>432.1703</v>
      </c>
      <c r="H36" s="327"/>
      <c r="I36" s="381">
        <f>E36-G36</f>
        <v>254.8297</v>
      </c>
      <c r="J36" s="413">
        <v>400.04849999999999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11</v>
      </c>
      <c r="G37" s="327">
        <v>3527</v>
      </c>
      <c r="H37" s="380"/>
      <c r="I37" s="381">
        <f>E37-G37</f>
        <v>-527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4.3541999999999996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1</v>
      </c>
      <c r="G39" s="327">
        <v>61</v>
      </c>
      <c r="H39" s="327"/>
      <c r="I39" s="381">
        <f t="shared" si="1"/>
        <v>-61</v>
      </c>
      <c r="J39" s="413">
        <v>33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5303.9904999999999</v>
      </c>
      <c r="G40" s="199">
        <f>G21+G24+G35+G36+G37+G38+G39</f>
        <v>374299.2096</v>
      </c>
      <c r="H40" s="199">
        <f>H26+H27+H28+H29+H33</f>
        <v>16485</v>
      </c>
      <c r="I40" s="308">
        <f>I21+I24+I35+I36+I37+I38+I39</f>
        <v>40107.790400000005</v>
      </c>
      <c r="J40" s="200">
        <f>J21+J24+J35+J36+J37+J38+J39</f>
        <v>368137.05999999994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46</v>
      </c>
      <c r="F56" s="196" t="str">
        <f>G20</f>
        <v>LANDET KVANTUM T.O.M UKE 46</v>
      </c>
      <c r="G56" s="196" t="str">
        <f>I20</f>
        <v>RESTKVOTER</v>
      </c>
      <c r="H56" s="197" t="str">
        <f>J20</f>
        <v>LANDET KVANTUM T.O.M. UKE 46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27.910900000000002</v>
      </c>
      <c r="F57" s="358">
        <v>1847.6591000000001</v>
      </c>
      <c r="G57" s="435"/>
      <c r="H57" s="398">
        <v>1676.1570999999999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210.6893</v>
      </c>
      <c r="F58" s="405">
        <v>1804.8484000000001</v>
      </c>
      <c r="G58" s="436"/>
      <c r="H58" s="360">
        <v>1411.7492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>
        <v>2.4199999999999999E-2</v>
      </c>
      <c r="F59" s="407">
        <v>87.061099999999996</v>
      </c>
      <c r="G59" s="437"/>
      <c r="H59" s="307">
        <v>125.8028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17.5504</v>
      </c>
      <c r="F60" s="358">
        <f>F61+F62+F63</f>
        <v>7669.8521999999994</v>
      </c>
      <c r="G60" s="405">
        <f>D60-F60</f>
        <v>-569.85219999999936</v>
      </c>
      <c r="H60" s="361">
        <f>H61+H62+H63</f>
        <v>7275.3932000000004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1.5432999999999999</v>
      </c>
      <c r="F61" s="370">
        <v>3464.6325000000002</v>
      </c>
      <c r="G61" s="370"/>
      <c r="H61" s="371">
        <v>3176.1098999999999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10.866099999999999</v>
      </c>
      <c r="F62" s="370">
        <v>2904.4526999999998</v>
      </c>
      <c r="G62" s="370"/>
      <c r="H62" s="371">
        <v>2755.8254999999999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5.141</v>
      </c>
      <c r="F63" s="388">
        <v>1300.7670000000001</v>
      </c>
      <c r="G63" s="388"/>
      <c r="H63" s="399">
        <v>1343.4577999999999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62.343600000000002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256.1748</v>
      </c>
      <c r="F66" s="203">
        <f>F57+F58+F59+F60+F64+F65</f>
        <v>11472.516600000001</v>
      </c>
      <c r="G66" s="203">
        <f>D66-F66</f>
        <v>752.48339999999916</v>
      </c>
      <c r="H66" s="211">
        <f>H57+H58+H59+H60+H64+H65</f>
        <v>10509.4863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46</v>
      </c>
      <c r="G84" s="196" t="str">
        <f>G20</f>
        <v>LANDET KVANTUM T.O.M UKE 46</v>
      </c>
      <c r="H84" s="196" t="str">
        <f>I20</f>
        <v>RESTKVOTER</v>
      </c>
      <c r="I84" s="197" t="str">
        <f>J20</f>
        <v>LANDET KVANTUM T.O.M. UKE 46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469.49920000000003</v>
      </c>
      <c r="G85" s="339">
        <f>G86+G87</f>
        <v>49345.238699999994</v>
      </c>
      <c r="H85" s="339">
        <f>H86+H87</f>
        <v>-26.23869999999738</v>
      </c>
      <c r="I85" s="340">
        <f>I86+I87</f>
        <v>41750.132100000003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464.05880000000002</v>
      </c>
      <c r="G86" s="341">
        <v>49076.512199999997</v>
      </c>
      <c r="H86" s="341">
        <f>E86-G86</f>
        <v>-507.51219999999739</v>
      </c>
      <c r="I86" s="342">
        <v>41453.705800000003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>
        <v>5.4404000000000003</v>
      </c>
      <c r="G87" s="343">
        <v>268.72649999999999</v>
      </c>
      <c r="H87" s="343">
        <f>E87-G87</f>
        <v>481.27350000000001</v>
      </c>
      <c r="I87" s="344">
        <v>296.42630000000003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1235.2157999999999</v>
      </c>
      <c r="G88" s="339">
        <f t="shared" si="2"/>
        <v>50476.364600000001</v>
      </c>
      <c r="H88" s="339">
        <f>H89+H94+H95</f>
        <v>27930.635399999999</v>
      </c>
      <c r="I88" s="340">
        <f t="shared" si="2"/>
        <v>56616.456099999996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691.43830000000003</v>
      </c>
      <c r="G89" s="345">
        <f t="shared" si="3"/>
        <v>35711.2736</v>
      </c>
      <c r="H89" s="345">
        <f>H90+H91+H92+H93</f>
        <v>23208.7264</v>
      </c>
      <c r="I89" s="346">
        <f t="shared" si="3"/>
        <v>43231.338299999996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284.27620000000002</v>
      </c>
      <c r="G90" s="347">
        <v>6842.4202999999998</v>
      </c>
      <c r="H90" s="347">
        <f t="shared" ref="H90:H96" si="4">E90-G90</f>
        <v>10479.5797</v>
      </c>
      <c r="I90" s="348">
        <v>7448.1593999999996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254.80609999999999</v>
      </c>
      <c r="G91" s="347">
        <v>9327.5491999999995</v>
      </c>
      <c r="H91" s="347">
        <f t="shared" si="4"/>
        <v>6817.4508000000005</v>
      </c>
      <c r="I91" s="348">
        <v>11202.877500000001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116.4662</v>
      </c>
      <c r="G92" s="347">
        <v>11498.925800000001</v>
      </c>
      <c r="H92" s="347">
        <f t="shared" si="4"/>
        <v>6067.0741999999991</v>
      </c>
      <c r="I92" s="348">
        <v>12298.777400000001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35.889800000000001</v>
      </c>
      <c r="G93" s="347">
        <v>8042.3783000000003</v>
      </c>
      <c r="H93" s="347">
        <f t="shared" si="4"/>
        <v>-155.37830000000031</v>
      </c>
      <c r="I93" s="348">
        <v>12281.523999999999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470.1327</v>
      </c>
      <c r="G94" s="345">
        <v>12650.9403</v>
      </c>
      <c r="H94" s="345">
        <f t="shared" si="4"/>
        <v>398.05969999999979</v>
      </c>
      <c r="I94" s="346">
        <v>10671.444100000001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73.644800000000004</v>
      </c>
      <c r="G95" s="356">
        <v>2114.1507000000001</v>
      </c>
      <c r="H95" s="356">
        <f t="shared" si="4"/>
        <v>4323.8492999999999</v>
      </c>
      <c r="I95" s="357">
        <v>2713.6736999999998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0.36599999999999999</v>
      </c>
      <c r="G96" s="352">
        <v>26.607399999999998</v>
      </c>
      <c r="H96" s="352">
        <f t="shared" si="4"/>
        <v>282.39260000000002</v>
      </c>
      <c r="I96" s="353">
        <v>25.406199999999998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5.8000000000000003E-2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75</v>
      </c>
      <c r="H98" s="327">
        <f>D98-G98</f>
        <v>-75</v>
      </c>
      <c r="I98" s="334">
        <v>161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1705.1389999999999</v>
      </c>
      <c r="G99" s="414">
        <f t="shared" si="6"/>
        <v>100223.21069999998</v>
      </c>
      <c r="H99" s="226">
        <f>H85+H88+H96+H97+H98</f>
        <v>28111.7893</v>
      </c>
      <c r="I99" s="200">
        <f>I85+I88+I96+I97+I98</f>
        <v>98852.994399999996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107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46</v>
      </c>
      <c r="G118" s="196" t="str">
        <f>G20</f>
        <v>LANDET KVANTUM T.O.M UKE 46</v>
      </c>
      <c r="H118" s="196" t="str">
        <f>I20</f>
        <v>RESTKVOTER</v>
      </c>
      <c r="I118" s="197" t="str">
        <f>J20</f>
        <v>LANDET KVANTUM T.O.M. UKE 46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111</v>
      </c>
      <c r="D119" s="238">
        <f>D120+D121+D122</f>
        <v>48557</v>
      </c>
      <c r="E119" s="384">
        <f>E120+E121+E122</f>
        <v>49668</v>
      </c>
      <c r="F119" s="238">
        <f>F120+F121+F122</f>
        <v>486.30610000000001</v>
      </c>
      <c r="G119" s="238">
        <f>G120+G121+G122</f>
        <v>40236.385200000004</v>
      </c>
      <c r="H119" s="358">
        <f>E119-G119</f>
        <v>9431.6147999999957</v>
      </c>
      <c r="I119" s="361">
        <f>I120+I121+I122</f>
        <v>37104.8577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251.63409999999999</v>
      </c>
      <c r="G120" s="250">
        <v>35660.510600000001</v>
      </c>
      <c r="H120" s="362">
        <f t="shared" ref="H120:H126" si="7">E120-G120</f>
        <v>4387.4893999999986</v>
      </c>
      <c r="I120" s="363">
        <v>32180.6666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>
        <v>234.672</v>
      </c>
      <c r="G121" s="250">
        <v>4575.8746000000001</v>
      </c>
      <c r="H121" s="362">
        <f t="shared" si="7"/>
        <v>4544.1253999999999</v>
      </c>
      <c r="I121" s="363">
        <v>4924.1911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>
        <v>0.77800000000000002</v>
      </c>
      <c r="G123" s="301">
        <v>31487.606</v>
      </c>
      <c r="H123" s="304">
        <f t="shared" si="7"/>
        <v>326.39400000000023</v>
      </c>
      <c r="I123" s="306">
        <v>28443.343000000001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1594.2001</v>
      </c>
      <c r="G124" s="231">
        <f>G133+G130+G125</f>
        <v>42277.271699999998</v>
      </c>
      <c r="H124" s="366">
        <f t="shared" si="7"/>
        <v>9003.7283000000025</v>
      </c>
      <c r="I124" s="367">
        <f>I125+I130+I133</f>
        <v>45273.9738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110</v>
      </c>
      <c r="D125" s="394">
        <f>D126+D127+D128+D129</f>
        <v>38234</v>
      </c>
      <c r="E125" s="391">
        <f>E126+E127+E128+E129</f>
        <v>38170</v>
      </c>
      <c r="F125" s="394">
        <f>F126+F127+F128+F129</f>
        <v>1405.1031</v>
      </c>
      <c r="G125" s="394">
        <f>G126+G127+G129+G128</f>
        <v>32846.955399999999</v>
      </c>
      <c r="H125" s="368">
        <f t="shared" si="7"/>
        <v>5323.0446000000011</v>
      </c>
      <c r="I125" s="369">
        <f>I126+I127+I128+I129</f>
        <v>34964.904600000002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157.0625</v>
      </c>
      <c r="G126" s="246">
        <v>5964.8406999999997</v>
      </c>
      <c r="H126" s="370">
        <f t="shared" si="7"/>
        <v>6085.1593000000003</v>
      </c>
      <c r="I126" s="371">
        <v>7142.1228000000001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400.53980000000001</v>
      </c>
      <c r="G127" s="246">
        <v>8431.9169000000002</v>
      </c>
      <c r="H127" s="370">
        <f>E127-G127</f>
        <v>2409.0830999999998</v>
      </c>
      <c r="I127" s="371">
        <v>8495.8531000000003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399.80529999999999</v>
      </c>
      <c r="G128" s="246">
        <v>9176.1731999999993</v>
      </c>
      <c r="H128" s="370">
        <f t="shared" ref="H128:H134" si="8">E128-G128</f>
        <v>105.82680000000073</v>
      </c>
      <c r="I128" s="371">
        <v>9366.1906999999992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447.69549999999998</v>
      </c>
      <c r="G129" s="246">
        <v>9274.0246000000006</v>
      </c>
      <c r="H129" s="370">
        <f t="shared" si="8"/>
        <v>-3277.0246000000006</v>
      </c>
      <c r="I129" s="371">
        <v>9960.7379999999994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>
        <v>0.47660000000000002</v>
      </c>
      <c r="G130" s="239">
        <v>3750.6338999999998</v>
      </c>
      <c r="H130" s="372">
        <f t="shared" si="8"/>
        <v>2308.3661000000002</v>
      </c>
      <c r="I130" s="373">
        <v>3909.8618999999999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/>
      <c r="G131" s="246">
        <v>3687.4306999999999</v>
      </c>
      <c r="H131" s="370">
        <f t="shared" si="8"/>
        <v>1871.5693000000001</v>
      </c>
      <c r="I131" s="371">
        <v>3777.5405000000001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0.47660000000000002</v>
      </c>
      <c r="G132" s="246">
        <f>G130-G131</f>
        <v>63.203199999999924</v>
      </c>
      <c r="H132" s="370">
        <f t="shared" si="8"/>
        <v>436.79680000000008</v>
      </c>
      <c r="I132" s="371">
        <f>I130-I131</f>
        <v>132.32139999999981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188.62039999999999</v>
      </c>
      <c r="G133" s="263">
        <v>5679.6823999999997</v>
      </c>
      <c r="H133" s="374">
        <f t="shared" si="8"/>
        <v>1372.3176000000003</v>
      </c>
      <c r="I133" s="375">
        <v>6399.2073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0.49220000000000003</v>
      </c>
      <c r="G134" s="231">
        <v>6.5872000000000002</v>
      </c>
      <c r="H134" s="395">
        <f t="shared" si="8"/>
        <v>125.4128</v>
      </c>
      <c r="I134" s="396">
        <v>103.47329999999999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4.9775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35</v>
      </c>
      <c r="G137" s="229">
        <v>753</v>
      </c>
      <c r="H137" s="240">
        <f>E137-G137</f>
        <v>-753</v>
      </c>
      <c r="I137" s="303">
        <v>444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2121.7539000000002</v>
      </c>
      <c r="G138" s="188">
        <f>G119+G123+G124+G134+G135+G136+G137</f>
        <v>116981.3701</v>
      </c>
      <c r="H138" s="203">
        <f>E138-G138</f>
        <v>18163.6299</v>
      </c>
      <c r="I138" s="200">
        <f>I119+I123+I124+I134+I135+I136+I137</f>
        <v>113539.87479999999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108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46</v>
      </c>
      <c r="F157" s="70" t="str">
        <f>G20</f>
        <v>LANDET KVANTUM T.O.M UKE 46</v>
      </c>
      <c r="G157" s="70" t="str">
        <f>I20</f>
        <v>RESTKVOTER</v>
      </c>
      <c r="H157" s="93" t="str">
        <f>J20</f>
        <v>LANDET KVANTUM T.O.M. UKE 46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68.490099999999998</v>
      </c>
      <c r="F158" s="185">
        <v>15898.7086</v>
      </c>
      <c r="G158" s="185">
        <f>D158-F158</f>
        <v>1578.2914000000001</v>
      </c>
      <c r="H158" s="223">
        <v>17237.212599999999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>
        <v>1.2999999999999999E-2</v>
      </c>
      <c r="F159" s="185">
        <v>9.4517000000000007</v>
      </c>
      <c r="G159" s="185">
        <f>D159-F159</f>
        <v>90.548299999999998</v>
      </c>
      <c r="H159" s="223">
        <v>19.644500000000001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68.503100000000003</v>
      </c>
      <c r="F161" s="187">
        <f>SUM(F158:F160)</f>
        <v>15908.1603</v>
      </c>
      <c r="G161" s="187">
        <f>D161-F161</f>
        <v>1691.8397000000004</v>
      </c>
      <c r="H161" s="210">
        <f>SUM(H158:H160)</f>
        <v>17256.857099999997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46</v>
      </c>
      <c r="G177" s="70" t="str">
        <f>G20</f>
        <v>LANDET KVANTUM T.O.M UKE 46</v>
      </c>
      <c r="H177" s="70" t="str">
        <f>I20</f>
        <v>RESTKVOTER</v>
      </c>
      <c r="I177" s="93" t="str">
        <f>J20</f>
        <v>LANDET KVANTUM T.O.M. UKE 46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31.764400000000002</v>
      </c>
      <c r="G178" s="232">
        <f t="shared" si="10"/>
        <v>40147.113099999995</v>
      </c>
      <c r="H178" s="312">
        <f t="shared" si="10"/>
        <v>-267.11309999999821</v>
      </c>
      <c r="I178" s="317">
        <f>I179+I180+I181+I182</f>
        <v>23819.121800000001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31527.451099999998</v>
      </c>
      <c r="H179" s="310">
        <f>E179-G179</f>
        <v>-5992.4510999999984</v>
      </c>
      <c r="I179" s="315">
        <v>14907.7907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2719.5158999999999</v>
      </c>
      <c r="H180" s="310">
        <f t="shared" ref="H180:H182" si="11">E180-G180</f>
        <v>3926.4841000000001</v>
      </c>
      <c r="I180" s="315">
        <v>1747.2805000000001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9.6744000000000003</v>
      </c>
      <c r="G181" s="294">
        <v>1855.9395999999999</v>
      </c>
      <c r="H181" s="310">
        <f t="shared" si="11"/>
        <v>-61.939599999999928</v>
      </c>
      <c r="I181" s="315">
        <v>2730.2626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22.09</v>
      </c>
      <c r="G182" s="409">
        <v>4044.2064999999998</v>
      </c>
      <c r="H182" s="410">
        <f t="shared" si="11"/>
        <v>1860.7935000000002</v>
      </c>
      <c r="I182" s="411">
        <v>4433.7879999999996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3.726</v>
      </c>
      <c r="G183" s="295">
        <v>2611.6705999999999</v>
      </c>
      <c r="H183" s="314">
        <f>E183-G183</f>
        <v>2888.3294000000001</v>
      </c>
      <c r="I183" s="319">
        <v>2319.7314000000001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43.226199999999999</v>
      </c>
      <c r="G184" s="232">
        <f>G185+G186</f>
        <v>5203.3748999999998</v>
      </c>
      <c r="H184" s="312">
        <f>E184-G184</f>
        <v>2796.6251000000002</v>
      </c>
      <c r="I184" s="317">
        <f>I185+I186</f>
        <v>3900.7488999999996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23.247</v>
      </c>
      <c r="G185" s="294">
        <v>1741.3418999999999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19.979199999999999</v>
      </c>
      <c r="G186" s="234">
        <v>3462.0329999999999</v>
      </c>
      <c r="H186" s="313"/>
      <c r="I186" s="318">
        <v>2779.6390999999999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14.6121</v>
      </c>
      <c r="H187" s="314">
        <f>E187-G187</f>
        <v>-4.6120999999999999</v>
      </c>
      <c r="I187" s="319">
        <v>1.4419999999999999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1.2994000000000001</v>
      </c>
      <c r="G188" s="233">
        <v>64.287899999999993</v>
      </c>
      <c r="H188" s="311">
        <f>D188-G188</f>
        <v>-64.287899999999993</v>
      </c>
      <c r="I188" s="316">
        <v>105.51909999999999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80.016000000000005</v>
      </c>
      <c r="G189" s="188">
        <f>G178+G183+G184+G187+G188</f>
        <v>48041.058599999997</v>
      </c>
      <c r="H189" s="203">
        <f>H178+H183+H184+H187+H188</f>
        <v>5348.9414000000015</v>
      </c>
      <c r="I189" s="200">
        <f>I178+I183+I184+I187+I188</f>
        <v>30146.563200000001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46</v>
      </c>
      <c r="F206" s="70" t="str">
        <f>G20</f>
        <v>LANDET KVANTUM T.O.M UKE 46</v>
      </c>
      <c r="G206" s="70" t="str">
        <f>I20</f>
        <v>RESTKVOTER</v>
      </c>
      <c r="H206" s="93" t="str">
        <f>J20</f>
        <v>LANDET KVANTUM T.O.M. UKE 46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6.3395999999999999</v>
      </c>
      <c r="F207" s="185">
        <v>936.63589999999999</v>
      </c>
      <c r="G207" s="185"/>
      <c r="H207" s="223">
        <v>1259.8683000000001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38.772300000000001</v>
      </c>
      <c r="F208" s="185">
        <v>3956.5468999999998</v>
      </c>
      <c r="G208" s="185"/>
      <c r="H208" s="223">
        <v>3994.7575000000002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8.0523000000000007</v>
      </c>
      <c r="G209" s="186"/>
      <c r="H209" s="224">
        <v>0.1239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5.2999999999999999E-2</v>
      </c>
      <c r="F210" s="186">
        <v>11.4915</v>
      </c>
      <c r="G210" s="186"/>
      <c r="H210" s="224">
        <v>26.5276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45.164899999999996</v>
      </c>
      <c r="F211" s="187">
        <f>SUM(F207:F210)</f>
        <v>4912.7266</v>
      </c>
      <c r="G211" s="187">
        <f>D211-F211</f>
        <v>1372.2734</v>
      </c>
      <c r="H211" s="210">
        <f>H207+H208+H209+H210</f>
        <v>5281.2772999999997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46
&amp;"-,Normal"&amp;11(iht. motatte landings- og sluttsedler fra fiskesalgslagene; alle tallstørrelser i hele tonn)&amp;R21.11.2017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UKE_46_2017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2017-10-24T12:30:23Z</cp:lastPrinted>
  <dcterms:created xsi:type="dcterms:W3CDTF">2011-07-06T12:13:20Z</dcterms:created>
  <dcterms:modified xsi:type="dcterms:W3CDTF">2017-11-21T08:44:56Z</dcterms:modified>
</cp:coreProperties>
</file>