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Settings\Desktop\"/>
    </mc:Choice>
  </mc:AlternateContent>
  <bookViews>
    <workbookView xWindow="0" yWindow="0" windowWidth="13140" windowHeight="9030" tabRatio="413"/>
  </bookViews>
  <sheets>
    <sheet name="UKE_20_2019" sheetId="1" r:id="rId1"/>
  </sheets>
  <definedNames>
    <definedName name="Z_14D440E4_F18A_4F78_9989_38C1B133222D_.wvu.Cols" localSheetId="0" hidden="1">UKE_20_2019!#REF!</definedName>
    <definedName name="Z_14D440E4_F18A_4F78_9989_38C1B133222D_.wvu.PrintArea" localSheetId="0" hidden="1">UKE_20_2019!$B$1:$M$246</definedName>
    <definedName name="Z_14D440E4_F18A_4F78_9989_38C1B133222D_.wvu.Rows" localSheetId="0" hidden="1">UKE_20_2019!$358:$1048576,UKE_20_2019!$247:$357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J32" i="1"/>
  <c r="F36" i="1" l="1"/>
  <c r="J24" i="1" l="1"/>
  <c r="F24" i="1" l="1"/>
  <c r="D227" i="1" l="1"/>
  <c r="E242" i="1"/>
  <c r="G24" i="1" l="1"/>
  <c r="E177" i="1" l="1"/>
  <c r="E188" i="1" s="1"/>
  <c r="J31" i="1" l="1"/>
  <c r="J23" i="1" s="1"/>
  <c r="F31" i="1" l="1"/>
  <c r="F23" i="1" s="1"/>
  <c r="H40" i="1"/>
  <c r="E130" i="1" l="1"/>
  <c r="E24" i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207" i="1" l="1"/>
  <c r="G208" i="1"/>
  <c r="G209" i="1"/>
  <c r="G206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5" i="1"/>
  <c r="I22" i="1"/>
  <c r="I20" i="1" l="1"/>
  <c r="H124" i="1"/>
  <c r="H118" i="1"/>
  <c r="H97" i="1" l="1"/>
  <c r="I183" i="1" l="1"/>
  <c r="G33" i="1" l="1"/>
  <c r="F33" i="1" s="1"/>
  <c r="I33" i="1" l="1"/>
  <c r="F131" i="1"/>
  <c r="F124" i="1" l="1"/>
  <c r="F123" i="1" s="1"/>
  <c r="G29" i="1" l="1"/>
  <c r="F29" i="1" s="1"/>
  <c r="I29" i="1" l="1"/>
  <c r="F177" i="1"/>
  <c r="G177" i="1"/>
  <c r="I131" i="1" l="1"/>
  <c r="I118" i="1"/>
  <c r="I124" i="1"/>
  <c r="I123" i="1" s="1"/>
  <c r="G31" i="1"/>
  <c r="G23" i="1" s="1"/>
  <c r="I137" i="1" l="1"/>
  <c r="I177" i="1"/>
  <c r="I31" i="1" l="1"/>
  <c r="I24" i="1"/>
  <c r="H89" i="1"/>
  <c r="H88" i="1" s="1"/>
  <c r="I23" i="1" l="1"/>
  <c r="F183" i="1" l="1"/>
  <c r="F188" i="1" s="1"/>
  <c r="G183" i="1"/>
  <c r="H183" i="1" s="1"/>
  <c r="I188" i="1"/>
  <c r="G131" i="1"/>
  <c r="H131" i="1" s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<sst xmlns="http://schemas.openxmlformats.org/spreadsheetml/2006/main" count="256" uniqueCount="129">
  <si>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</si>
  <si>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</si>
  <si>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</si>
  <si>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</si>
  <si>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</si>
  <si>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</si>
  <si>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</si>
  <si>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</si>
  <si>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</si>
  <si>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</si>
  <si>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</si>
  <si>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</si>
  <si>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</si>
  <si>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</si>
  <si>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</si>
  <si>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</si>
  <si>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</si>
  <si>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</si>
  <si>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</si>
  <si>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</si>
  <si>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</si>
  <si>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</si>
  <si>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</si>
  <si>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</si>
  <si>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</si>
  <si>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</si>
  <si>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</si>
  <si>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</si>
  <si>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</si>
  <si>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</si>
  <si>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</si>
  <si>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</si>
  <si>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</si>
  <si>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</si>
  <si>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</si>
  <si>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</si>
  <si>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</si>
  <si>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</si>
  <si>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</si>
  <si>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</si>
  <si>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</si>
  <si>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</si>
  <si>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</si>
  <si>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</si>
  <si>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</si>
  <si>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</si>
  <si>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</si>
  <si>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</si>
  <si>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</si>
  <si>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</si>
  <si>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</si>
  <si>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</si>
  <si>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</si>
  <si>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</si>
  <si>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</si>
  <si>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</si>
  <si>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</si>
  <si>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</si>
  <si>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</si>
  <si>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</si>
  <si>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</si>
  <si>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</si>
  <si>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</si>
  <si>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</si>
  <si>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</si>
  <si>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</si>
  <si>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</si>
  <si>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</si>
  <si>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</si>
  <si>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</si>
  <si>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</si>
  <si>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</si>
  <si>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</si>
  <si>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</si>
  <si>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</si>
  <si>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</si>
  <si>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</si>
  <si>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</si>
  <si>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</si>
  <si>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</si>
  <si>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</si>
  <si>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</si>
  <si>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</si>
  <si>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</si>
  <si>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</si>
  <si>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</si>
  <si>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</si>
  <si>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</si>
  <si>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</si>
  <si>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</si>
  <si>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</si>
  <si>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</si>
  <si>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</si>
  <si>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</si>
  <si>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</si>
  <si>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</si>
  <si>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</si>
  <si>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</si>
  <si>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</si>
  <si>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</si>
  <si>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</si>
  <si>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</si>
  <si>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</si>
  <si>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</si>
  <si>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</si>
  <si>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</si>
  <si>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</si>
  <si>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</si>
  <si>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</si>
  <si>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</si>
  <si>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</si>
  <si>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</si>
  <si>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</si>
  <si>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</si>
  <si>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</si>
  <si>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</si>
  <si>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</si>
  <si>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</si>
  <si>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</si>
  <si>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</si>
  <si>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</si>
  <si>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</si>
  <si>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</si>
  <si>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t>LANDET KVANTUM UKE 20</t>
  </si>
  <si>
    <t>LANDET KVANTUM T.O.M UKE 20</t>
  </si>
  <si>
    <t>LANDET KVANTUM T.O.M. UKE 20 2018</t>
  </si>
  <si>
    <r>
      <t xml:space="preserve">3 </t>
    </r>
    <r>
      <rPr>
        <sz val="9"/>
        <color theme="1"/>
        <rFont val="Calibri"/>
        <family val="2"/>
      </rPr>
      <t>Registrert rekreasjonsfiske utgjør 1739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</si>
  <si>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</si>
  <si>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184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</si>
</sst>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214" zoomScaleNormal="115" workbookViewId="0">
      <selection activeCell="B221" sqref="B221:K221"/>
    </sheetView>
  </sheetViews>
  <sheetFormatPr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50" t="s">
        <v>88</v>
      </c>
      <c r="C2" s="451"/>
      <c r="D2" s="451"/>
      <c r="E2" s="451"/>
      <c r="F2" s="451"/>
      <c r="G2" s="451"/>
      <c r="H2" s="451"/>
      <c r="I2" s="451"/>
      <c r="J2" s="451"/>
      <c r="K2" s="45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1"/>
      <c r="C7" s="442"/>
      <c r="D7" s="442"/>
      <c r="E7" s="442"/>
      <c r="F7" s="442"/>
      <c r="G7" s="442"/>
      <c r="H7" s="442"/>
      <c r="I7" s="442"/>
      <c r="J7" s="442"/>
      <c r="K7" s="44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2" t="s">
        <v>2</v>
      </c>
      <c r="D9" s="433"/>
      <c r="E9" s="432" t="s">
        <v>20</v>
      </c>
      <c r="F9" s="433"/>
      <c r="G9" s="432" t="s">
        <v>21</v>
      </c>
      <c r="H9" s="433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4" t="s">
        <v>8</v>
      </c>
      <c r="C17" s="435"/>
      <c r="D17" s="435"/>
      <c r="E17" s="435"/>
      <c r="F17" s="435"/>
      <c r="G17" s="435"/>
      <c r="H17" s="435"/>
      <c r="I17" s="435"/>
      <c r="J17" s="435"/>
      <c r="K17" s="436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768.89700000000005</v>
      </c>
      <c r="G20" s="328">
        <f>G21+G22</f>
        <v>37966.488060000003</v>
      </c>
      <c r="H20" s="328"/>
      <c r="I20" s="328">
        <f>I22+I21</f>
        <v>60312.511939999997</v>
      </c>
      <c r="J20" s="329">
        <f>J22+J21</f>
        <v>42629.060030000001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722.601</v>
      </c>
      <c r="G21" s="330">
        <v>37721.256880000001</v>
      </c>
      <c r="H21" s="330"/>
      <c r="I21" s="330">
        <f>E21-G21</f>
        <v>59747.743119999999</v>
      </c>
      <c r="J21" s="331">
        <v>42397.313320000001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46.295999999999999</v>
      </c>
      <c r="G22" s="332">
        <v>245.23117999999999</v>
      </c>
      <c r="H22" s="332"/>
      <c r="I22" s="330">
        <f>E22-G22</f>
        <v>564.76882000000001</v>
      </c>
      <c r="J22" s="331">
        <v>231.74671000000001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2050.5797699999998</v>
      </c>
      <c r="G23" s="328">
        <f>G24+G30+G31</f>
        <v>173878.26032999996</v>
      </c>
      <c r="H23" s="328"/>
      <c r="I23" s="328">
        <f>I24+I30+I31</f>
        <v>30369.739670000003</v>
      </c>
      <c r="J23" s="329">
        <f>J24+J30+J31</f>
        <v>196010.89503000001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1808.2983999999999</v>
      </c>
      <c r="G24" s="334">
        <f>G25+G26+G27+G28</f>
        <v>143197.71046999999</v>
      </c>
      <c r="H24" s="334"/>
      <c r="I24" s="334">
        <f>I25+I26+I27+I28+I29</f>
        <v>16257.289530000002</v>
      </c>
      <c r="J24" s="335">
        <f>J25+J26+J27+J28</f>
        <v>157303.35952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207.30251000000001</v>
      </c>
      <c r="G25" s="336">
        <v>40888.033199999998</v>
      </c>
      <c r="H25" s="336">
        <v>459</v>
      </c>
      <c r="I25" s="336">
        <f>E25-G25+H25</f>
        <v>501.96680000000197</v>
      </c>
      <c r="J25" s="337">
        <v>49652.25834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310.44522000000001</v>
      </c>
      <c r="G26" s="336">
        <v>39050.890050000002</v>
      </c>
      <c r="H26" s="336">
        <v>666</v>
      </c>
      <c r="I26" s="336">
        <f>E26-G26+H26</f>
        <v>1029.1099499999982</v>
      </c>
      <c r="J26" s="337">
        <v>45461.815869999999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749.41764999999998</v>
      </c>
      <c r="G27" s="336">
        <v>36366.067777999997</v>
      </c>
      <c r="H27" s="336">
        <v>1125</v>
      </c>
      <c r="I27" s="336">
        <f>E27-G27+H27</f>
        <v>5032.9322220000031</v>
      </c>
      <c r="J27" s="337">
        <v>37561.94455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541.13301999999999</v>
      </c>
      <c r="G28" s="336">
        <v>26892.719442000001</v>
      </c>
      <c r="H28" s="336">
        <v>967</v>
      </c>
      <c r="I28" s="336">
        <f>E28-G28+H28</f>
        <v>-203.71944200000144</v>
      </c>
      <c r="J28" s="337">
        <v>24627.340759999999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G29-2812</f>
        <v>405</v>
      </c>
      <c r="G29" s="336">
        <f>SUM(H25:H28)</f>
        <v>3217</v>
      </c>
      <c r="H29" s="336"/>
      <c r="I29" s="336">
        <f>E29-G29</f>
        <v>9897</v>
      </c>
      <c r="J29" s="337">
        <v>1961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133.02567999999999</v>
      </c>
      <c r="G30" s="334">
        <v>12979.231820000001</v>
      </c>
      <c r="H30" s="336"/>
      <c r="I30" s="398">
        <f>E30-G30</f>
        <v>12361.768179999999</v>
      </c>
      <c r="J30" s="335">
        <v>13266.76764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109.25568999999999</v>
      </c>
      <c r="G31" s="334">
        <f>G32</f>
        <v>17701.318039999998</v>
      </c>
      <c r="H31" s="336"/>
      <c r="I31" s="334">
        <f>I32+I33</f>
        <v>1750.6819600000017</v>
      </c>
      <c r="J31" s="335">
        <f>J32</f>
        <v>25440.76787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150.25569-F36</f>
        <v>109.25568999999999</v>
      </c>
      <c r="G32" s="336">
        <f>20695.31804-G36</f>
        <v>17701.318039999998</v>
      </c>
      <c r="H32" s="336">
        <v>419</v>
      </c>
      <c r="I32" s="336">
        <f>E32-G32+H32</f>
        <v>329.68196000000171</v>
      </c>
      <c r="J32" s="337">
        <f>31299.76787-J36</f>
        <v>25440.76787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G33-392</f>
        <v>27</v>
      </c>
      <c r="G33" s="339">
        <f>H32</f>
        <v>419</v>
      </c>
      <c r="H33" s="339"/>
      <c r="I33" s="339">
        <f t="shared" ref="I33:I37" si="0">E33-G33</f>
        <v>1421</v>
      </c>
      <c r="J33" s="340">
        <v>153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50.0792</v>
      </c>
      <c r="G34" s="341">
        <v>2700.2023399999998</v>
      </c>
      <c r="H34" s="341"/>
      <c r="I34" s="370">
        <f t="shared" si="0"/>
        <v>299.79766000000018</v>
      </c>
      <c r="J34" s="371">
        <v>3795.4157500000001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/>
      <c r="G35" s="341">
        <v>447.76263999999998</v>
      </c>
      <c r="H35" s="320"/>
      <c r="I35" s="370">
        <f t="shared" si="0"/>
        <v>345.23736000000002</v>
      </c>
      <c r="J35" s="390">
        <v>487.47840000000002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G36-2953</f>
        <v>41</v>
      </c>
      <c r="G36" s="320">
        <v>2994</v>
      </c>
      <c r="H36" s="369"/>
      <c r="I36" s="423">
        <f t="shared" si="0"/>
        <v>6</v>
      </c>
      <c r="J36" s="320">
        <v>5859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5.34605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775.72299999999996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/>
      <c r="G39" s="320">
        <v>91</v>
      </c>
      <c r="H39" s="320"/>
      <c r="I39" s="370">
        <f>E39-G39</f>
        <v>-91</v>
      </c>
      <c r="J39" s="390">
        <v>313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2915.90202</v>
      </c>
      <c r="G40" s="197">
        <f>G20+G23+G34+G35+G36+G37+G39</f>
        <v>225077.71336999995</v>
      </c>
      <c r="H40" s="197">
        <f>H25+H26+H27+H28+H32</f>
        <v>3636</v>
      </c>
      <c r="I40" s="302">
        <f>I20+I23+I34+I35+I36+I37+I39</f>
        <v>91242.286630000002</v>
      </c>
      <c r="J40" s="198">
        <f>J20+J23+J34+J35+J36+J37+J38+J39</f>
        <v>256870.57220999998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126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1" t="s">
        <v>1</v>
      </c>
      <c r="C47" s="442"/>
      <c r="D47" s="442"/>
      <c r="E47" s="442"/>
      <c r="F47" s="442"/>
      <c r="G47" s="442"/>
      <c r="H47" s="442"/>
      <c r="I47" s="442"/>
      <c r="J47" s="442"/>
      <c r="K47" s="44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4" t="s">
        <v>2</v>
      </c>
      <c r="D49" s="425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4" t="s">
        <v>8</v>
      </c>
      <c r="C55" s="435"/>
      <c r="D55" s="435"/>
      <c r="E55" s="435"/>
      <c r="F55" s="435"/>
      <c r="G55" s="435"/>
      <c r="H55" s="435"/>
      <c r="I55" s="435"/>
      <c r="J55" s="435"/>
      <c r="K55" s="436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20</v>
      </c>
      <c r="F56" s="194" t="str">
        <f>G19</f>
        <v>LANDET KVANTUM T.O.M UKE 20</v>
      </c>
      <c r="G56" s="194" t="str">
        <f>I19</f>
        <v>RESTKVOTER</v>
      </c>
      <c r="H56" s="195" t="str">
        <f>J19</f>
        <v>LANDET KVANTUM T.O.M. UKE 20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7">
        <v>5376</v>
      </c>
      <c r="E57" s="382">
        <v>44.742460000000001</v>
      </c>
      <c r="F57" s="347">
        <v>340.07961</v>
      </c>
      <c r="G57" s="439">
        <f>D57-F57-F58</f>
        <v>4262.6156799999999</v>
      </c>
      <c r="H57" s="380">
        <v>290.14571000000001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8"/>
      <c r="E58" s="373">
        <v>165.60978</v>
      </c>
      <c r="F58" s="387">
        <v>773.30471</v>
      </c>
      <c r="G58" s="440"/>
      <c r="H58" s="349">
        <v>635.19614000000001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0.25080000000000002</v>
      </c>
      <c r="F59" s="389">
        <v>64.444389999999999</v>
      </c>
      <c r="G59" s="393">
        <f>D59-F59</f>
        <v>135.55561</v>
      </c>
      <c r="H59" s="301">
        <v>42.595210000000002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6.0457200000000002</v>
      </c>
      <c r="F60" s="347">
        <f>F61+F62+F63</f>
        <v>58.992369999999994</v>
      </c>
      <c r="G60" s="387">
        <f>D60-F60</f>
        <v>8004.0076300000001</v>
      </c>
      <c r="H60" s="350">
        <f>H61+H62+H63</f>
        <v>78.862940000000009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0.69499999999999995</v>
      </c>
      <c r="F61" s="359">
        <v>8.9301499999999994</v>
      </c>
      <c r="G61" s="359"/>
      <c r="H61" s="360">
        <v>21.821100000000001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3.4468000000000001</v>
      </c>
      <c r="F62" s="359">
        <v>34.418599999999998</v>
      </c>
      <c r="G62" s="359"/>
      <c r="H62" s="360">
        <v>41.789700000000003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1.9039200000000001</v>
      </c>
      <c r="F63" s="376">
        <v>15.64362</v>
      </c>
      <c r="G63" s="376"/>
      <c r="H63" s="381">
        <v>15.252140000000001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35.756869999999999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/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216.64875999999998</v>
      </c>
      <c r="F66" s="200">
        <f>F57+F58+F59+F60+F64+F65</f>
        <v>1236.8854300000003</v>
      </c>
      <c r="G66" s="200">
        <f>D66-F66</f>
        <v>12518.11457</v>
      </c>
      <c r="H66" s="208">
        <f>H57+H58+H59+H60+H64+H65</f>
        <v>1082.5568699999999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9" t="s">
        <v>99</v>
      </c>
      <c r="D67" s="449"/>
      <c r="E67" s="449"/>
      <c r="F67" s="449"/>
      <c r="G67" s="449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1" t="s">
        <v>1</v>
      </c>
      <c r="C72" s="442"/>
      <c r="D72" s="442"/>
      <c r="E72" s="442"/>
      <c r="F72" s="442"/>
      <c r="G72" s="442"/>
      <c r="H72" s="442"/>
      <c r="I72" s="442"/>
      <c r="J72" s="442"/>
      <c r="K72" s="44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2" t="s">
        <v>2</v>
      </c>
      <c r="D74" s="433"/>
      <c r="E74" s="432" t="s">
        <v>20</v>
      </c>
      <c r="F74" s="444"/>
      <c r="G74" s="432" t="s">
        <v>21</v>
      </c>
      <c r="H74" s="433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8"/>
      <c r="D80" s="448"/>
      <c r="E80" s="448"/>
      <c r="F80" s="448"/>
      <c r="G80" s="448"/>
      <c r="H80" s="448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8"/>
      <c r="D81" s="448"/>
      <c r="E81" s="448"/>
      <c r="F81" s="448"/>
      <c r="G81" s="448"/>
      <c r="H81" s="448"/>
      <c r="I81" s="256"/>
      <c r="J81" s="256"/>
      <c r="K81" s="253"/>
      <c r="L81" s="256"/>
      <c r="M81" s="118"/>
    </row>
    <row r="82" spans="1:13" ht="14.1" customHeight="1" x14ac:dyDescent="0.25">
      <c r="B82" s="445" t="s">
        <v>8</v>
      </c>
      <c r="C82" s="446"/>
      <c r="D82" s="446"/>
      <c r="E82" s="446"/>
      <c r="F82" s="446"/>
      <c r="G82" s="446"/>
      <c r="H82" s="446"/>
      <c r="I82" s="446"/>
      <c r="J82" s="446"/>
      <c r="K82" s="447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20</v>
      </c>
      <c r="G84" s="194" t="str">
        <f>G19</f>
        <v>LANDET KVANTUM T.O.M UKE 20</v>
      </c>
      <c r="H84" s="194" t="str">
        <f>I19</f>
        <v>RESTKVOTER</v>
      </c>
      <c r="I84" s="195" t="str">
        <f>J19</f>
        <v>LANDET KVANTUM T.O.M. UKE 20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326.26159999999999</v>
      </c>
      <c r="G85" s="328">
        <f>G86+G87</f>
        <v>25408.658459999999</v>
      </c>
      <c r="H85" s="328">
        <f>H86+H87</f>
        <v>9773.3415399999994</v>
      </c>
      <c r="I85" s="329">
        <f>I86+I87</f>
        <v>26990.527830000003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325.31939999999997</v>
      </c>
      <c r="G86" s="330">
        <v>25101.61291</v>
      </c>
      <c r="H86" s="330">
        <f>E86-G86</f>
        <v>9255.3870900000002</v>
      </c>
      <c r="I86" s="331">
        <v>26622.492330000001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>
        <v>0.94220000000000004</v>
      </c>
      <c r="G87" s="332">
        <v>307.04554999999999</v>
      </c>
      <c r="H87" s="332">
        <f>E87-G87</f>
        <v>517.95444999999995</v>
      </c>
      <c r="I87" s="333">
        <v>368.03550000000001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2070.8436000000002</v>
      </c>
      <c r="G88" s="328">
        <f t="shared" si="2"/>
        <v>26552.678460000003</v>
      </c>
      <c r="H88" s="328">
        <f>H89+H94+H95</f>
        <v>33864.321539999997</v>
      </c>
      <c r="I88" s="329">
        <f t="shared" si="2"/>
        <v>23781.185030000001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1861.8618000000001</v>
      </c>
      <c r="G89" s="334">
        <f t="shared" si="4"/>
        <v>19550.218990000001</v>
      </c>
      <c r="H89" s="334">
        <f>H90+H91+H92+H93</f>
        <v>28822.781009999999</v>
      </c>
      <c r="I89" s="335">
        <f t="shared" si="4"/>
        <v>16969.099190000001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32.595509999999997</v>
      </c>
      <c r="G90" s="336">
        <v>2876.7975499999998</v>
      </c>
      <c r="H90" s="336">
        <f t="shared" ref="H90:H98" si="5">E90-G90</f>
        <v>10846.202450000001</v>
      </c>
      <c r="I90" s="337">
        <v>3916.7240900000002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276.71706999999998</v>
      </c>
      <c r="G91" s="336">
        <v>6086.2623100000001</v>
      </c>
      <c r="H91" s="336">
        <f t="shared" si="5"/>
        <v>7265.7376899999999</v>
      </c>
      <c r="I91" s="337">
        <v>5920.1216400000003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563.40938000000006</v>
      </c>
      <c r="G92" s="336">
        <v>6803.5953300000001</v>
      </c>
      <c r="H92" s="336">
        <f t="shared" si="5"/>
        <v>6914.4046699999999</v>
      </c>
      <c r="I92" s="337">
        <v>5520.3099599999996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989.13984000000005</v>
      </c>
      <c r="G93" s="336">
        <v>3783.5637999999999</v>
      </c>
      <c r="H93" s="336">
        <f t="shared" si="5"/>
        <v>3796.4362000000001</v>
      </c>
      <c r="I93" s="337">
        <v>1611.9435000000001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202.72081</v>
      </c>
      <c r="G94" s="334">
        <v>6234.4387699999997</v>
      </c>
      <c r="H94" s="334">
        <f t="shared" si="5"/>
        <v>3856.5612300000003</v>
      </c>
      <c r="I94" s="335">
        <v>5677.8496999999998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6.2609899999999996</v>
      </c>
      <c r="G95" s="345">
        <v>768.02070000000003</v>
      </c>
      <c r="H95" s="345">
        <f t="shared" si="5"/>
        <v>1184.9793</v>
      </c>
      <c r="I95" s="346">
        <v>1134.23614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17.80254</v>
      </c>
      <c r="H96" s="341">
        <f t="shared" si="5"/>
        <v>295.19745999999998</v>
      </c>
      <c r="I96" s="342">
        <v>12.713240000000001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0.44479999999999997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/>
      <c r="G98" s="320">
        <v>30</v>
      </c>
      <c r="H98" s="320">
        <f t="shared" si="5"/>
        <v>-30</v>
      </c>
      <c r="I98" s="323">
        <v>112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2397.5500000000002</v>
      </c>
      <c r="G99" s="391">
        <f t="shared" si="6"/>
        <v>52309.139459999999</v>
      </c>
      <c r="H99" s="222">
        <f>H85+H88+H96+H97+H98</f>
        <v>43902.860540000001</v>
      </c>
      <c r="I99" s="198">
        <f>I85+I88+I96+I97+I98</f>
        <v>51196.426099999997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127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1" t="s">
        <v>1</v>
      </c>
      <c r="C105" s="442"/>
      <c r="D105" s="442"/>
      <c r="E105" s="442"/>
      <c r="F105" s="442"/>
      <c r="G105" s="442"/>
      <c r="H105" s="442"/>
      <c r="I105" s="442"/>
      <c r="J105" s="442"/>
      <c r="K105" s="443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32" t="s">
        <v>2</v>
      </c>
      <c r="D107" s="433"/>
      <c r="E107" s="432" t="s">
        <v>20</v>
      </c>
      <c r="F107" s="433"/>
      <c r="G107" s="432" t="s">
        <v>21</v>
      </c>
      <c r="H107" s="433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34" t="s">
        <v>8</v>
      </c>
      <c r="C115" s="435"/>
      <c r="D115" s="435"/>
      <c r="E115" s="435"/>
      <c r="F115" s="435"/>
      <c r="G115" s="435"/>
      <c r="H115" s="435"/>
      <c r="I115" s="435"/>
      <c r="J115" s="435"/>
      <c r="K115" s="436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20</v>
      </c>
      <c r="G117" s="194" t="str">
        <f>G19</f>
        <v>LANDET KVANTUM T.O.M UKE 20</v>
      </c>
      <c r="H117" s="194" t="str">
        <f>I19</f>
        <v>RESTKVOTER</v>
      </c>
      <c r="I117" s="195" t="str">
        <f>J19</f>
        <v>LANDET KVANTUM T.O.M. UKE 20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232.27560000000003</v>
      </c>
      <c r="G118" s="232">
        <f t="shared" si="7"/>
        <v>27503.894779999999</v>
      </c>
      <c r="H118" s="347">
        <f t="shared" si="7"/>
        <v>18004.105220000001</v>
      </c>
      <c r="I118" s="350">
        <f t="shared" si="7"/>
        <v>29244.495350000001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213.10830000000001</v>
      </c>
      <c r="G119" s="244">
        <v>22264.197059999999</v>
      </c>
      <c r="H119" s="351">
        <f>E119-G119</f>
        <v>13469.802940000001</v>
      </c>
      <c r="I119" s="352">
        <v>23044.16259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19.167300000000001</v>
      </c>
      <c r="G120" s="244">
        <v>5239.6977200000001</v>
      </c>
      <c r="H120" s="351">
        <f>E120-G120</f>
        <v>4034.3022799999999</v>
      </c>
      <c r="I120" s="352">
        <v>6200.3327600000002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1129.0942399999999</v>
      </c>
      <c r="G122" s="295">
        <v>5931.3028999999997</v>
      </c>
      <c r="H122" s="298">
        <f>E122-G122</f>
        <v>25888.697100000001</v>
      </c>
      <c r="I122" s="300">
        <v>2334.2379500000002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771.42687000000001</v>
      </c>
      <c r="G123" s="226">
        <f>G132+G129+G124</f>
        <v>34481.204089999999</v>
      </c>
      <c r="H123" s="355">
        <f>H124+H129+H132</f>
        <v>17676.795909999997</v>
      </c>
      <c r="I123" s="356">
        <f>I124+I129+I132</f>
        <v>34691.890429999999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709.19289000000003</v>
      </c>
      <c r="G124" s="377">
        <f>G125+G126+G128+G127</f>
        <v>25521.017019999999</v>
      </c>
      <c r="H124" s="357">
        <f>H125+H126+H127+H128</f>
        <v>13534.982979999997</v>
      </c>
      <c r="I124" s="358">
        <f>I125+I126+I127+I128</f>
        <v>27578.296730000002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58.845390000000002</v>
      </c>
      <c r="G125" s="240">
        <v>4049.6027899999999</v>
      </c>
      <c r="H125" s="359">
        <f t="shared" ref="H125:H137" si="8">E125-G125</f>
        <v>8445.3972099999992</v>
      </c>
      <c r="I125" s="360">
        <v>4145.4943400000002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89.536159999999995</v>
      </c>
      <c r="G126" s="240">
        <v>6897.7100600000003</v>
      </c>
      <c r="H126" s="359">
        <f t="shared" si="8"/>
        <v>4333.2899399999997</v>
      </c>
      <c r="I126" s="360">
        <v>7045.1260700000003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215.35059999999999</v>
      </c>
      <c r="G127" s="240">
        <v>7439.5362299999997</v>
      </c>
      <c r="H127" s="359">
        <f t="shared" si="8"/>
        <v>1248.4637700000003</v>
      </c>
      <c r="I127" s="360">
        <v>8046.6945400000004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345.46073999999999</v>
      </c>
      <c r="G128" s="240">
        <v>7134.1679400000003</v>
      </c>
      <c r="H128" s="359">
        <f t="shared" si="8"/>
        <v>-492.16794000000027</v>
      </c>
      <c r="I128" s="360">
        <v>8340.9817800000001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4.1849999999999998E-2</v>
      </c>
      <c r="G129" s="233">
        <v>6195.67706</v>
      </c>
      <c r="H129" s="361">
        <f t="shared" si="8"/>
        <v>9.3229400000000169</v>
      </c>
      <c r="I129" s="362">
        <v>4305.2372100000002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4.1849999999999998E-2</v>
      </c>
      <c r="G130" s="240">
        <v>6160.4665000000005</v>
      </c>
      <c r="H130" s="359">
        <f t="shared" si="8"/>
        <v>-455.46650000000045</v>
      </c>
      <c r="I130" s="360">
        <v>4291.0748199999998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0</v>
      </c>
      <c r="G131" s="240">
        <f>G129-G130</f>
        <v>35.210559999999532</v>
      </c>
      <c r="H131" s="359">
        <f t="shared" si="8"/>
        <v>464.78944000000047</v>
      </c>
      <c r="I131" s="360">
        <f>I129-I130</f>
        <v>14.162390000000414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62.192129999999999</v>
      </c>
      <c r="G132" s="257">
        <v>2764.51001</v>
      </c>
      <c r="H132" s="363">
        <f t="shared" si="8"/>
        <v>4132.48999</v>
      </c>
      <c r="I132" s="364">
        <v>2808.3564900000001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11.9689</v>
      </c>
      <c r="H133" s="378">
        <f t="shared" si="8"/>
        <v>117.0311</v>
      </c>
      <c r="I133" s="379">
        <v>12.171749999999999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5.8397300000000003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90.216999999999999</v>
      </c>
      <c r="H135" s="230">
        <f t="shared" si="8"/>
        <v>159.78300000000002</v>
      </c>
      <c r="I135" s="231">
        <v>48.231999999999999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/>
      <c r="G136" s="225">
        <v>430</v>
      </c>
      <c r="H136" s="234">
        <f t="shared" si="8"/>
        <v>-430</v>
      </c>
      <c r="I136" s="297">
        <v>161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2138.6364399999998</v>
      </c>
      <c r="G137" s="186">
        <f>G118+G122+G123+G133+G134+G135+G136</f>
        <v>70448.587670000008</v>
      </c>
      <c r="H137" s="200">
        <f t="shared" si="8"/>
        <v>61416.412329999992</v>
      </c>
      <c r="I137" s="198">
        <f>I118+I121+I122+I123+I133+I134+I135+I136</f>
        <v>68492.02747999999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128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24" t="s">
        <v>2</v>
      </c>
      <c r="D147" s="425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20</v>
      </c>
      <c r="F156" s="69" t="str">
        <f>G19</f>
        <v>LANDET KVANTUM T.O.M UKE 20</v>
      </c>
      <c r="G156" s="69" t="str">
        <f>I19</f>
        <v>RESTKVOTER</v>
      </c>
      <c r="H156" s="92" t="str">
        <f>J19</f>
        <v>LANDET KVANTUM T.O.M. UKE 20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79.447999999999993</v>
      </c>
      <c r="F157" s="183">
        <v>2927.3935700000002</v>
      </c>
      <c r="G157" s="183">
        <f>D157-F157</f>
        <v>31643.60643</v>
      </c>
      <c r="H157" s="220">
        <v>2306.4162200000001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>
        <v>0.59350000000000003</v>
      </c>
      <c r="F158" s="183">
        <v>18.917770000000001</v>
      </c>
      <c r="G158" s="183">
        <f>D158-F158</f>
        <v>81.082229999999996</v>
      </c>
      <c r="H158" s="220">
        <v>3.0141800000000001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>
        <v>0.02</v>
      </c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80.041499999999999</v>
      </c>
      <c r="F160" s="185">
        <f>SUM(F157:F159)</f>
        <v>2946.3113400000002</v>
      </c>
      <c r="G160" s="185">
        <f>D160-F160</f>
        <v>31758.68866</v>
      </c>
      <c r="H160" s="207">
        <f>SUM(H157:H159)</f>
        <v>2309.4504000000002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29" t="s">
        <v>1</v>
      </c>
      <c r="C163" s="430"/>
      <c r="D163" s="430"/>
      <c r="E163" s="430"/>
      <c r="F163" s="430"/>
      <c r="G163" s="430"/>
      <c r="H163" s="430"/>
      <c r="I163" s="430"/>
      <c r="J163" s="430"/>
      <c r="K163" s="431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24" t="s">
        <v>2</v>
      </c>
      <c r="D165" s="425"/>
      <c r="E165" s="424" t="s">
        <v>53</v>
      </c>
      <c r="F165" s="425"/>
      <c r="G165" s="424" t="s">
        <v>54</v>
      </c>
      <c r="H165" s="425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26" t="s">
        <v>8</v>
      </c>
      <c r="C174" s="427"/>
      <c r="D174" s="427"/>
      <c r="E174" s="427"/>
      <c r="F174" s="427"/>
      <c r="G174" s="427"/>
      <c r="H174" s="427"/>
      <c r="I174" s="427"/>
      <c r="J174" s="427"/>
      <c r="K174" s="428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63.75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20</v>
      </c>
      <c r="G176" s="69" t="str">
        <f>G19</f>
        <v>LANDET KVANTUM T.O.M UKE 20</v>
      </c>
      <c r="H176" s="69" t="str">
        <f>I19</f>
        <v>RESTKVOTER</v>
      </c>
      <c r="I176" s="92" t="str">
        <f>J19</f>
        <v>LANDET KVANTUM T.O.M. UKE 20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682.55034999999998</v>
      </c>
      <c r="G177" s="227">
        <f t="shared" ref="G177:H177" si="10">G178+G179+G180+G181</f>
        <v>11690.514300000001</v>
      </c>
      <c r="H177" s="305">
        <f t="shared" si="10"/>
        <v>28137.485699999997</v>
      </c>
      <c r="I177" s="310">
        <f>I178+I179+I180+I181</f>
        <v>17508.156460000002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>
        <v>568.18975</v>
      </c>
      <c r="G178" s="288">
        <v>8928.4560099999999</v>
      </c>
      <c r="H178" s="303">
        <f t="shared" ref="H178:H183" si="11">E178-G178</f>
        <v>16568.543989999998</v>
      </c>
      <c r="I178" s="308">
        <v>15574.133470000001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/>
      <c r="G179" s="288">
        <v>1246.56113</v>
      </c>
      <c r="H179" s="303">
        <f t="shared" si="11"/>
        <v>5389.43887</v>
      </c>
      <c r="I179" s="308">
        <v>949.17885999999999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56.206200000000003</v>
      </c>
      <c r="G180" s="288">
        <v>1332.1703600000001</v>
      </c>
      <c r="H180" s="303">
        <f t="shared" si="11"/>
        <v>460.82963999999993</v>
      </c>
      <c r="I180" s="308">
        <v>789.80713000000003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58.154400000000003</v>
      </c>
      <c r="G181" s="288">
        <v>183.32679999999999</v>
      </c>
      <c r="H181" s="303">
        <f t="shared" si="11"/>
        <v>5718.6732000000002</v>
      </c>
      <c r="I181" s="308">
        <v>195.03700000000001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>
        <v>469.13947999999999</v>
      </c>
      <c r="G182" s="289">
        <v>1941.1559199999999</v>
      </c>
      <c r="H182" s="307">
        <f t="shared" si="11"/>
        <v>3558.8440799999998</v>
      </c>
      <c r="I182" s="312">
        <v>1348.7195200000001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19.258880000000001</v>
      </c>
      <c r="G183" s="227">
        <f>G184+G185</f>
        <v>1232.7266</v>
      </c>
      <c r="H183" s="305">
        <f t="shared" si="11"/>
        <v>6767.2734</v>
      </c>
      <c r="I183" s="310">
        <f>I184+I185</f>
        <v>1800.2995900000001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/>
      <c r="G184" s="288">
        <v>166.79106999999999</v>
      </c>
      <c r="H184" s="303"/>
      <c r="I184" s="308">
        <v>851.38085000000001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19.258880000000001</v>
      </c>
      <c r="G185" s="229">
        <v>1065.93553</v>
      </c>
      <c r="H185" s="306"/>
      <c r="I185" s="311">
        <v>948.91873999999996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0.24315000000000001</v>
      </c>
      <c r="H186" s="307">
        <f>E186-G186</f>
        <v>9.75685</v>
      </c>
      <c r="I186" s="312">
        <v>0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0.51144000000000001</v>
      </c>
      <c r="G187" s="228">
        <v>22.552949999999999</v>
      </c>
      <c r="H187" s="304">
        <f>E187-G187</f>
        <v>-22.552949999999999</v>
      </c>
      <c r="I187" s="309">
        <v>22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1171.4601500000001</v>
      </c>
      <c r="G188" s="186">
        <f>G177+G182+G183+G186+G187</f>
        <v>14887.19292</v>
      </c>
      <c r="H188" s="200">
        <f>H177+H182+H183+H186+H187</f>
        <v>38450.807079999999</v>
      </c>
      <c r="I188" s="198">
        <f>I177+I182+I183+I186+I187</f>
        <v>20679.175569999999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29" t="s">
        <v>1</v>
      </c>
      <c r="C193" s="430"/>
      <c r="D193" s="430"/>
      <c r="E193" s="430"/>
      <c r="F193" s="430"/>
      <c r="G193" s="430"/>
      <c r="H193" s="430"/>
      <c r="I193" s="430"/>
      <c r="J193" s="430"/>
      <c r="K193" s="431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24" t="s">
        <v>2</v>
      </c>
      <c r="D195" s="425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26" t="s">
        <v>8</v>
      </c>
      <c r="C203" s="427"/>
      <c r="D203" s="427"/>
      <c r="E203" s="427"/>
      <c r="F203" s="427"/>
      <c r="G203" s="427"/>
      <c r="H203" s="427"/>
      <c r="I203" s="427"/>
      <c r="J203" s="427"/>
      <c r="K203" s="428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20</v>
      </c>
      <c r="F205" s="69" t="str">
        <f>G19</f>
        <v>LANDET KVANTUM T.O.M UKE 20</v>
      </c>
      <c r="G205" s="69" t="str">
        <f>I19</f>
        <v>RESTKVOTER</v>
      </c>
      <c r="H205" s="92" t="str">
        <f>J19</f>
        <v>LANDET KVANTUM T.O.M. UKE 20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11.16811</v>
      </c>
      <c r="F206" s="183">
        <v>293.12124999999997</v>
      </c>
      <c r="G206" s="183">
        <f>D206-F206</f>
        <v>806.87875000000008</v>
      </c>
      <c r="H206" s="220">
        <v>413.47388000000001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30.27976</v>
      </c>
      <c r="F207" s="183">
        <v>1047.3779099999999</v>
      </c>
      <c r="G207" s="183">
        <f t="shared" ref="G207:G209" si="12">D207-F207</f>
        <v>2424.6220899999998</v>
      </c>
      <c r="H207" s="220">
        <v>1713.2005799999999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/>
      <c r="F208" s="184">
        <v>2.07002</v>
      </c>
      <c r="G208" s="183">
        <f t="shared" si="12"/>
        <v>47.92998</v>
      </c>
      <c r="H208" s="221">
        <v>0.50739999999999996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>
        <v>2.0060000000000001E-2</v>
      </c>
      <c r="F209" s="184">
        <v>0.12463</v>
      </c>
      <c r="G209" s="183">
        <f t="shared" si="12"/>
        <v>-0.12463</v>
      </c>
      <c r="H209" s="221">
        <v>7.0930000000000007E-2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41.467930000000003</v>
      </c>
      <c r="F210" s="185">
        <f>SUM(F206:F209)</f>
        <v>1342.69381</v>
      </c>
      <c r="G210" s="185">
        <f>D210-F210</f>
        <v>3279.3061900000002</v>
      </c>
      <c r="H210" s="207">
        <f>H206+H207+H208+H209</f>
        <v>2127.25279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29" t="s">
        <v>1</v>
      </c>
      <c r="C221" s="430"/>
      <c r="D221" s="430"/>
      <c r="E221" s="430"/>
      <c r="F221" s="430"/>
      <c r="G221" s="430"/>
      <c r="H221" s="430"/>
      <c r="I221" s="430"/>
      <c r="J221" s="430"/>
      <c r="K221" s="431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24" t="s">
        <v>2</v>
      </c>
      <c r="D223" s="425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26" t="s">
        <v>8</v>
      </c>
      <c r="C229" s="427"/>
      <c r="D229" s="427"/>
      <c r="E229" s="427"/>
      <c r="F229" s="427"/>
      <c r="G229" s="427"/>
      <c r="H229" s="427"/>
      <c r="I229" s="427"/>
      <c r="J229" s="427"/>
      <c r="K229" s="428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20</v>
      </c>
      <c r="G231" s="401" t="str">
        <f>F205</f>
        <v>LANDET KVANTUM T.O.M UKE 20</v>
      </c>
      <c r="H231" s="401" t="s">
        <v>62</v>
      </c>
      <c r="I231" s="402" t="str">
        <f>H205</f>
        <v>LANDET KVANTUM T.O.M. UKE 20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56">
        <v>1650</v>
      </c>
      <c r="E232" s="459">
        <v>1650</v>
      </c>
      <c r="F232" s="419">
        <f>SUM(F233:F234)</f>
        <v>0</v>
      </c>
      <c r="G232" s="403">
        <f>SUM(G233:G234)</f>
        <v>1595.15535</v>
      </c>
      <c r="H232" s="453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57"/>
      <c r="E233" s="460"/>
      <c r="F233" s="420"/>
      <c r="G233" s="405">
        <v>1221.97955</v>
      </c>
      <c r="H233" s="454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58"/>
      <c r="E234" s="461"/>
      <c r="F234" s="406"/>
      <c r="G234" s="406">
        <v>373.17579999999998</v>
      </c>
      <c r="H234" s="455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56">
        <v>943</v>
      </c>
      <c r="E235" s="459">
        <v>1266</v>
      </c>
      <c r="F235" s="419">
        <f>SUM(F236:F237)</f>
        <v>54.909799999999997</v>
      </c>
      <c r="G235" s="403">
        <f>SUM(G236:G237)</f>
        <v>130.03030000000001</v>
      </c>
      <c r="H235" s="453">
        <f>E235-G235</f>
        <v>1135.9697000000001</v>
      </c>
      <c r="I235" s="403">
        <f>SUM(I236:I237)</f>
        <v>254.76500000000001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57"/>
      <c r="E236" s="460"/>
      <c r="F236" s="420">
        <v>35.997999999999998</v>
      </c>
      <c r="G236" s="405">
        <v>85.215000000000003</v>
      </c>
      <c r="H236" s="454"/>
      <c r="I236" s="405">
        <v>207.59350000000001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58"/>
      <c r="E237" s="461"/>
      <c r="F237" s="406">
        <v>18.911799999999999</v>
      </c>
      <c r="G237" s="406">
        <v>44.815300000000001</v>
      </c>
      <c r="H237" s="455"/>
      <c r="I237" s="414">
        <v>47.171500000000002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56">
        <v>943</v>
      </c>
      <c r="E238" s="459">
        <v>1143</v>
      </c>
      <c r="F238" s="419">
        <f>SUM(F239:F240)</f>
        <v>0</v>
      </c>
      <c r="G238" s="403">
        <f>SUM(G239:G240)</f>
        <v>0</v>
      </c>
      <c r="H238" s="453">
        <f>E238-G238</f>
        <v>1143</v>
      </c>
      <c r="I238" s="403">
        <f>SUM(I239:I240)</f>
        <v>0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57"/>
      <c r="E239" s="460"/>
      <c r="F239" s="420"/>
      <c r="G239" s="405"/>
      <c r="H239" s="454"/>
      <c r="I239" s="405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58"/>
      <c r="E240" s="461"/>
      <c r="F240" s="406"/>
      <c r="G240" s="406"/>
      <c r="H240" s="455"/>
      <c r="I240" s="414"/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54.909799999999997</v>
      </c>
      <c r="G242" s="185">
        <f>G232+G235+G238+G241</f>
        <v>1725.1856499999999</v>
      </c>
      <c r="H242" s="408">
        <f>SUM(H232:H241)</f>
        <v>2333.8143500000001</v>
      </c>
      <c r="I242" s="416">
        <f>I232+I235+I238+I241</f>
        <v>2340.3919999999998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20
&amp;"-,Normal"&amp;11(iht. motatte landings- og sluttsedler fra fiskesalgslagene; alle tallstørrelser i hele tonn)&amp;R21.05.2019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UKE_20_2019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2019-02-07T13:06:36Z</cp:lastPrinted>
  <dcterms:created xsi:type="dcterms:W3CDTF">2011-07-06T12:13:20Z</dcterms:created>
  <dcterms:modified xsi:type="dcterms:W3CDTF">2019-05-21T11:40:21Z</dcterms:modified>
</cp:coreProperties>
</file>