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ukestatestikk\"/>
    </mc:Choice>
  </mc:AlternateContent>
  <bookViews>
    <workbookView xWindow="0" yWindow="0" windowWidth="19200" windowHeight="7050" tabRatio="374"/>
  </bookViews>
  <sheets>
    <sheet name="UKE_40_2021" sheetId="1" r:id="rId1"/>
  </sheets>
  <definedNames>
    <definedName name="Z_14D440E4_F18A_4F78_9989_38C1B133222D_.wvu.Cols" localSheetId="0" hidden="1">UKE_40_2021!#REF!</definedName>
    <definedName name="Z_14D440E4_F18A_4F78_9989_38C1B133222D_.wvu.PrintArea" localSheetId="0" hidden="1">UKE_40_2021!$B$1:$J$344</definedName>
    <definedName name="Z_14D440E4_F18A_4F78_9989_38C1B133222D_.wvu.Rows" localSheetId="0" hidden="1">UKE_40_2021!#REF!,UKE_40_2021!#REF!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62" i="1" l="1"/>
  <c r="G35" i="1" l="1"/>
  <c r="F35" i="1"/>
  <c r="G31" i="1"/>
  <c r="G30" i="1"/>
  <c r="G29" i="1"/>
  <c r="G28" i="1"/>
  <c r="F31" i="1"/>
  <c r="F30" i="1"/>
  <c r="F29" i="1"/>
  <c r="F28" i="1"/>
  <c r="I39" i="1"/>
  <c r="I35" i="1"/>
  <c r="I31" i="1"/>
  <c r="I30" i="1"/>
  <c r="I29" i="1"/>
  <c r="I28" i="1"/>
  <c r="H31" i="1" l="1"/>
  <c r="H30" i="1"/>
  <c r="H29" i="1"/>
  <c r="H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G39" i="1"/>
  <c r="F39" i="1"/>
  <c r="F34" i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G162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D146" i="1" l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<sst xmlns="http://schemas.openxmlformats.org/spreadsheetml/2006/main" count="265" uniqueCount="143">
  <si>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</si>
  <si>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</si>
  <si>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</si>
  <si>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</si>
  <si>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</si>
  <si>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</si>
  <si>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</si>
  <si>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</si>
  <si>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</si>
  <si>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</si>
  <si>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</si>
  <si>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</si>
  <si>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</si>
  <si>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</si>
  <si>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</si>
  <si>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</si>
  <si>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</si>
  <si>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</si>
  <si>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</si>
  <si>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</si>
  <si>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</si>
  <si>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</si>
  <si>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</si>
  <si>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</si>
  <si>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</si>
  <si>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</si>
  <si>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</si>
  <si>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</si>
  <si>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</si>
  <si>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</si>
  <si>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</si>
  <si>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</si>
  <si>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</si>
  <si>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</si>
  <si>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</si>
  <si>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</si>
  <si>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</si>
  <si>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</si>
  <si>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</si>
  <si>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</si>
  <si>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</si>
  <si>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</si>
  <si>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</si>
  <si>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</si>
  <si>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</si>
  <si>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</si>
  <si>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</si>
  <si>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</si>
  <si>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</si>
  <si>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</si>
  <si>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</si>
  <si>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</si>
  <si>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</si>
  <si>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</si>
  <si>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</si>
  <si>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</si>
  <si>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</si>
  <si>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</si>
  <si>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</si>
  <si>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</si>
  <si>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</si>
  <si>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</si>
  <si>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</si>
  <si>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</si>
  <si>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</si>
  <si>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</si>
  <si>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</si>
  <si>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</si>
  <si>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</si>
  <si>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</si>
  <si>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</si>
  <si>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</si>
  <si>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</si>
  <si>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</si>
  <si>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</si>
  <si>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</si>
  <si>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</si>
  <si>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</si>
  <si>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</si>
  <si>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</si>
  <si>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</si>
  <si>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</si>
  <si>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</si>
  <si>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</si>
  <si>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</si>
  <si>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</si>
  <si>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</si>
  <si>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</si>
  <si>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</si>
  <si>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</si>
  <si>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</si>
  <si>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</si>
  <si>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</si>
  <si>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</si>
  <si>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</si>
  <si>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</si>
  <si>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</si>
  <si>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</si>
  <si>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</si>
  <si>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</si>
  <si>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</si>
  <si>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</si>
  <si>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</si>
  <si>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</si>
  <si>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</si>
  <si>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</si>
  <si>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</si>
  <si>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</si>
  <si>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</si>
  <si>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</si>
  <si>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</si>
  <si>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</si>
  <si>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</si>
  <si>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</si>
  <si>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</si>
  <si>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</si>
  <si>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</si>
  <si>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</si>
  <si>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</si>
  <si>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</si>
  <si>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</si>
  <si>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</si>
  <si>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</si>
  <si>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</si>
  <si>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</si>
  <si>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</si>
  <si>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</si>
  <si>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</si>
  <si>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</si>
  <si>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</si>
  <si>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</si>
  <si>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</si>
  <si>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</si>
  <si>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</si>
  <si>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</si>
  <si>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51 tonn, men det legges til grunn at hele avsetningen tas</t>
    </r>
  </si>
  <si>
    <t>FANGST UKE 41</t>
  </si>
  <si>
    <t>FANGST T.O.M UKE 41</t>
  </si>
  <si>
    <t>RESTKVOTER UKE 41</t>
  </si>
  <si>
    <t>FANGST T.O.M. UKE 41 2020</t>
  </si>
  <si>
    <r>
      <t xml:space="preserve">3 </t>
    </r>
    <r>
      <rPr>
        <sz val="9"/>
        <color indexed="8"/>
        <rFont val="Calibri"/>
        <family val="2"/>
      </rPr>
      <t>Registrert rekreasjonsfiske utgjør 950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</si>
  <si>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6 181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</si>
  <si>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560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</si>
</sst>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278" zoomScale="85" zoomScaleNormal="110" zoomScaleSheetLayoutView="100" zoomScalePageLayoutView="85" workbookViewId="0">
      <selection activeCell="G50" sqref="G50"/>
    </sheetView>
  </sheetViews>
  <sheetFormatPr baseColWidth="10" defaultColWidth="11.47265625" defaultRowHeight="0" customHeight="1" zeroHeight="1" x14ac:dyDescent="0.55000000000000004"/>
  <cols>
    <col min="1" max="1" width="2.47265625" customWidth="1"/>
    <col min="2" max="2" width="2.7890625" customWidth="1"/>
    <col min="3" max="3" width="32.47265625" customWidth="1"/>
    <col min="4" max="4" width="16.7890625" customWidth="1"/>
    <col min="5" max="5" width="16.47265625" bestFit="1" customWidth="1"/>
    <col min="6" max="6" width="15" customWidth="1"/>
    <col min="7" max="7" width="19.5234375" customWidth="1"/>
    <col min="8" max="8" width="17.734375" customWidth="1"/>
    <col min="9" max="9" width="18.47265625" customWidth="1"/>
    <col min="10" max="10" width="19.15625" customWidth="1"/>
  </cols>
  <sheetData>
    <row r="1" spans="1:10" ht="8.1999999999999993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2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2" customHeight="1" thickBot="1" x14ac:dyDescent="0.6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2" customHeight="1" thickTop="1" x14ac:dyDescent="0.55000000000000004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2" customHeight="1" thickBot="1" x14ac:dyDescent="0.6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2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2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55000000000000004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6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55000000000000004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55000000000000004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2" customHeight="1" x14ac:dyDescent="0.55000000000000004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977.96465999999998</v>
      </c>
      <c r="G23" s="172">
        <f t="shared" si="0"/>
        <v>72633.117599999998</v>
      </c>
      <c r="H23" s="172">
        <f t="shared" si="0"/>
        <v>57820.882399999995</v>
      </c>
      <c r="I23" s="172">
        <f t="shared" si="0"/>
        <v>72795.25215</v>
      </c>
      <c r="J23" s="61"/>
    </row>
    <row r="24" spans="1:10" ht="14.2" customHeight="1" x14ac:dyDescent="0.55000000000000004">
      <c r="A24" s="26"/>
      <c r="B24" s="52"/>
      <c r="C24" s="144" t="s">
        <v>10</v>
      </c>
      <c r="D24" s="182">
        <v>128899</v>
      </c>
      <c r="E24" s="173">
        <v>129722</v>
      </c>
      <c r="F24" s="173">
        <v>977.96465999999998</v>
      </c>
      <c r="G24" s="173">
        <v>72184.208400000003</v>
      </c>
      <c r="H24" s="173">
        <f>E24-G24</f>
        <v>57537.791599999997</v>
      </c>
      <c r="I24" s="173">
        <v>72296.732610000006</v>
      </c>
      <c r="J24" s="61"/>
    </row>
    <row r="25" spans="1:10" ht="14.2" customHeight="1" thickBot="1" x14ac:dyDescent="0.6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448.9092</v>
      </c>
      <c r="H25" s="173">
        <f>E25-G25</f>
        <v>283.0908</v>
      </c>
      <c r="I25" s="173">
        <v>498.51954000000001</v>
      </c>
      <c r="J25" s="61"/>
    </row>
    <row r="26" spans="1:10" ht="14.2" customHeight="1" x14ac:dyDescent="0.55000000000000004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971.87547999999992</v>
      </c>
      <c r="G26" s="172">
        <f t="shared" si="1"/>
        <v>223547.050151</v>
      </c>
      <c r="H26" s="172">
        <f t="shared" si="1"/>
        <v>58284.949848999997</v>
      </c>
      <c r="I26" s="172">
        <f t="shared" si="1"/>
        <v>196566.71917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900.03613999999993</v>
      </c>
      <c r="G27" s="175">
        <f t="shared" si="2"/>
        <v>184530.014861</v>
      </c>
      <c r="H27" s="175">
        <f t="shared" si="2"/>
        <v>35944.985138999997</v>
      </c>
      <c r="I27" s="175">
        <f t="shared" si="2"/>
        <v>155889.81886</v>
      </c>
      <c r="J27" s="61"/>
    </row>
    <row r="28" spans="1:10" ht="14.2" customHeight="1" x14ac:dyDescent="0.55000000000000004">
      <c r="A28" s="10"/>
      <c r="B28" s="63"/>
      <c r="C28" s="149" t="s">
        <v>20</v>
      </c>
      <c r="D28" s="185">
        <v>52672</v>
      </c>
      <c r="E28" s="176">
        <v>52698</v>
      </c>
      <c r="F28" s="176">
        <f>161.3077-E55</f>
        <v>30.307700000000011</v>
      </c>
      <c r="G28" s="176">
        <f>44466.73335-F55</f>
        <v>42778.733350000002</v>
      </c>
      <c r="H28" s="176">
        <f t="shared" ref="H28:H34" si="3">E28-G28</f>
        <v>9919.2666499999978</v>
      </c>
      <c r="I28" s="176">
        <f>39987.56768-H55</f>
        <v>37723.56768</v>
      </c>
      <c r="J28" s="392"/>
    </row>
    <row r="29" spans="1:10" ht="14.2" customHeight="1" x14ac:dyDescent="0.55000000000000004">
      <c r="A29" s="10"/>
      <c r="B29" s="63"/>
      <c r="C29" s="149" t="s">
        <v>56</v>
      </c>
      <c r="D29" s="185">
        <v>56909</v>
      </c>
      <c r="E29" s="176">
        <v>58236</v>
      </c>
      <c r="F29" s="176">
        <f>570.88567-E56</f>
        <v>360.88567</v>
      </c>
      <c r="G29" s="176">
        <f>53670.55357-F56</f>
        <v>50799.553569999996</v>
      </c>
      <c r="H29" s="176">
        <f t="shared" si="3"/>
        <v>7436.4464300000036</v>
      </c>
      <c r="I29" s="176">
        <f>41934.82277-H56</f>
        <v>38920.822769999999</v>
      </c>
      <c r="J29" s="392"/>
    </row>
    <row r="30" spans="1:10" ht="14.2" customHeight="1" x14ac:dyDescent="0.55000000000000004">
      <c r="A30" s="10"/>
      <c r="B30" s="63"/>
      <c r="C30" s="149" t="s">
        <v>57</v>
      </c>
      <c r="D30" s="185">
        <v>54293</v>
      </c>
      <c r="E30" s="176">
        <v>54234</v>
      </c>
      <c r="F30" s="176">
        <f>111.20561-E57</f>
        <v>38.205609999999993</v>
      </c>
      <c r="G30" s="176">
        <f>47959.514989-F57</f>
        <v>44263.514989000003</v>
      </c>
      <c r="H30" s="176">
        <f t="shared" si="3"/>
        <v>9970.485010999997</v>
      </c>
      <c r="I30" s="176">
        <f>44534.20712-H57</f>
        <v>40686.207119999999</v>
      </c>
      <c r="J30" s="392"/>
    </row>
    <row r="31" spans="1:10" ht="14.2" customHeight="1" x14ac:dyDescent="0.55000000000000004">
      <c r="A31" s="10"/>
      <c r="B31" s="63"/>
      <c r="C31" s="149" t="s">
        <v>69</v>
      </c>
      <c r="D31" s="185">
        <v>39638</v>
      </c>
      <c r="E31" s="176">
        <v>40037</v>
      </c>
      <c r="F31" s="176">
        <f>56.63716-E58</f>
        <v>18.637160000000002</v>
      </c>
      <c r="G31" s="176">
        <f>38433.212952-F58</f>
        <v>36631.212952000002</v>
      </c>
      <c r="H31" s="176">
        <f t="shared" si="3"/>
        <v>3405.7870479999983</v>
      </c>
      <c r="I31" s="176">
        <f>29433.22129-H58</f>
        <v>27407.221290000001</v>
      </c>
      <c r="J31" s="392"/>
    </row>
    <row r="32" spans="1:10" ht="14.2" customHeight="1" x14ac:dyDescent="0.55000000000000004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452</v>
      </c>
      <c r="G32" s="176">
        <f>F54</f>
        <v>10057</v>
      </c>
      <c r="H32" s="176">
        <f t="shared" si="3"/>
        <v>5213</v>
      </c>
      <c r="I32" s="176">
        <f>H54</f>
        <v>11152</v>
      </c>
      <c r="J32" s="392"/>
    </row>
    <row r="33" spans="1:13" ht="14.2" customHeight="1" x14ac:dyDescent="0.55000000000000004">
      <c r="A33" s="11"/>
      <c r="B33" s="62"/>
      <c r="C33" s="150" t="s">
        <v>16</v>
      </c>
      <c r="D33" s="184">
        <v>35291</v>
      </c>
      <c r="E33" s="184">
        <v>35000</v>
      </c>
      <c r="F33" s="175">
        <v>2.601</v>
      </c>
      <c r="G33" s="175">
        <v>20643.002069999999</v>
      </c>
      <c r="H33" s="175">
        <f t="shared" si="3"/>
        <v>14356.997930000001</v>
      </c>
      <c r="I33" s="175">
        <v>19792.66301</v>
      </c>
      <c r="J33" s="392"/>
    </row>
    <row r="34" spans="1:13" ht="14.2" customHeight="1" x14ac:dyDescent="0.55000000000000004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69.238339999999994</v>
      </c>
      <c r="G34" s="175">
        <f>G35+G36</f>
        <v>18374.033220000001</v>
      </c>
      <c r="H34" s="175">
        <f t="shared" si="3"/>
        <v>7982.9667799999988</v>
      </c>
      <c r="I34" s="175">
        <f>I35+I36</f>
        <v>20884.237300000001</v>
      </c>
      <c r="J34" s="392"/>
    </row>
    <row r="35" spans="1:13" ht="14.2" customHeight="1" x14ac:dyDescent="0.55000000000000004">
      <c r="A35" s="10"/>
      <c r="B35" s="63"/>
      <c r="C35" s="149" t="s">
        <v>8</v>
      </c>
      <c r="D35" s="185">
        <v>24487</v>
      </c>
      <c r="E35" s="221">
        <v>24487</v>
      </c>
      <c r="F35" s="176">
        <f>69.23834-E59-E60</f>
        <v>68.238339999999994</v>
      </c>
      <c r="G35" s="176">
        <f>21465.03322-F59-F60</f>
        <v>17244.033220000001</v>
      </c>
      <c r="H35" s="176">
        <f t="shared" ref="H35:H42" si="4">E35-G35</f>
        <v>7242.9667799999988</v>
      </c>
      <c r="I35" s="176">
        <f>23982.2373-H59-H60</f>
        <v>19447.237300000001</v>
      </c>
      <c r="J35" s="392"/>
    </row>
    <row r="36" spans="1:13" ht="14.2" customHeight="1" thickBot="1" x14ac:dyDescent="0.6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1</v>
      </c>
      <c r="G36" s="271">
        <f>F59</f>
        <v>1130</v>
      </c>
      <c r="H36" s="271">
        <f t="shared" si="4"/>
        <v>740</v>
      </c>
      <c r="I36" s="271">
        <f>H59</f>
        <v>1437</v>
      </c>
      <c r="J36" s="392"/>
    </row>
    <row r="37" spans="1:13" ht="15.75" customHeight="1" thickBot="1" x14ac:dyDescent="0.6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1300.6972490000001</v>
      </c>
      <c r="H37" s="179">
        <f t="shared" si="4"/>
        <v>1199.3027509999999</v>
      </c>
      <c r="I37" s="179">
        <v>1138.19265</v>
      </c>
      <c r="J37" s="61"/>
    </row>
    <row r="38" spans="1:13" ht="14.2" customHeight="1" thickBot="1" x14ac:dyDescent="0.6">
      <c r="A38" s="26"/>
      <c r="B38" s="52"/>
      <c r="C38" s="104" t="s">
        <v>11</v>
      </c>
      <c r="D38" s="187">
        <v>969</v>
      </c>
      <c r="E38" s="388">
        <v>969</v>
      </c>
      <c r="F38" s="391"/>
      <c r="G38" s="391">
        <v>494.58620000000002</v>
      </c>
      <c r="H38" s="388">
        <f t="shared" si="4"/>
        <v>474.41379999999998</v>
      </c>
      <c r="I38" s="391">
        <v>478.36518999999998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0</v>
      </c>
      <c r="G39" s="391">
        <f>F60</f>
        <v>3091</v>
      </c>
      <c r="H39" s="388">
        <f t="shared" si="4"/>
        <v>785</v>
      </c>
      <c r="I39" s="391">
        <f>H60</f>
        <v>3098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7">
        <v>7000</v>
      </c>
      <c r="E40" s="179">
        <v>7000</v>
      </c>
      <c r="F40" s="391">
        <v>3.3026900000000001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7">
        <v>6250</v>
      </c>
      <c r="E41" s="179">
        <v>6250</v>
      </c>
      <c r="F41" s="391">
        <v>286.19490000000002</v>
      </c>
      <c r="G41" s="391">
        <v>2558.6095999999998</v>
      </c>
      <c r="H41" s="388">
        <f t="shared" si="4"/>
        <v>3691.3904000000002</v>
      </c>
      <c r="I41" s="391"/>
      <c r="J41" s="61"/>
      <c r="M41" s="378"/>
    </row>
    <row r="42" spans="1:13" ht="14.2" customHeight="1" thickBot="1" x14ac:dyDescent="0.6">
      <c r="A42" s="26"/>
      <c r="B42" s="52"/>
      <c r="C42" s="83" t="s">
        <v>85</v>
      </c>
      <c r="D42" s="187"/>
      <c r="E42" s="179"/>
      <c r="F42" s="391">
        <v>0.80175000000008367</v>
      </c>
      <c r="G42" s="391">
        <v>90.14712999999756</v>
      </c>
      <c r="H42" s="388">
        <f t="shared" si="4"/>
        <v>-90.14712999999756</v>
      </c>
      <c r="I42" s="391">
        <v>145.50408000004245</v>
      </c>
      <c r="J42" s="61"/>
    </row>
    <row r="43" spans="1:13" ht="16.5" customHeight="1" thickBot="1" x14ac:dyDescent="0.6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432881</v>
      </c>
      <c r="F43" s="381">
        <f t="shared" si="5"/>
        <v>2240.1394799999998</v>
      </c>
      <c r="G43" s="381">
        <f t="shared" si="5"/>
        <v>310715.20793000009</v>
      </c>
      <c r="H43" s="188">
        <f t="shared" si="5"/>
        <v>122165.79207</v>
      </c>
      <c r="I43" s="381">
        <f t="shared" si="5"/>
        <v>281222.03324000002</v>
      </c>
      <c r="J43" s="61"/>
    </row>
    <row r="44" spans="1:13" ht="14.2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2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2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2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2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2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55000000000000004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2" t="s">
        <v>17</v>
      </c>
      <c r="D53" s="167" t="s">
        <v>124</v>
      </c>
      <c r="E53" s="167" t="str">
        <f>F22</f>
        <v>FANGST UKE 41</v>
      </c>
      <c r="F53" s="167" t="str">
        <f>G22</f>
        <v>FANGST T.O.M UKE 41</v>
      </c>
      <c r="G53" s="167" t="str">
        <f>H22</f>
        <v>RESTKVOTER UKE 41</v>
      </c>
      <c r="H53" s="167" t="str">
        <f>I22</f>
        <v>FANGST T.O.M. UKE 41 2020</v>
      </c>
      <c r="I53" s="64"/>
      <c r="J53" s="61"/>
    </row>
    <row r="54" spans="1:10" ht="14.2" customHeight="1" x14ac:dyDescent="0.55000000000000004">
      <c r="A54" s="8"/>
      <c r="B54" s="55"/>
      <c r="C54" s="143" t="s">
        <v>123</v>
      </c>
      <c r="D54" s="406">
        <v>15270</v>
      </c>
      <c r="E54" s="172">
        <f>E58+E57+E56+E55</f>
        <v>452</v>
      </c>
      <c r="F54" s="172">
        <f>F58+F57+F56+F55</f>
        <v>10057</v>
      </c>
      <c r="G54" s="406">
        <f>D54-F54</f>
        <v>5213</v>
      </c>
      <c r="H54" s="172">
        <f>H58+H57+H56+H55</f>
        <v>11152</v>
      </c>
      <c r="I54" s="64"/>
      <c r="J54" s="61"/>
    </row>
    <row r="55" spans="1:10" ht="14.2" customHeight="1" x14ac:dyDescent="0.55000000000000004">
      <c r="A55" s="8"/>
      <c r="B55" s="55"/>
      <c r="C55" s="149" t="s">
        <v>20</v>
      </c>
      <c r="D55" s="407"/>
      <c r="E55" s="176">
        <v>131</v>
      </c>
      <c r="F55" s="176">
        <v>1688</v>
      </c>
      <c r="G55" s="407"/>
      <c r="H55" s="176">
        <v>2264</v>
      </c>
      <c r="I55" s="64"/>
      <c r="J55" s="61"/>
    </row>
    <row r="56" spans="1:10" ht="14.2" customHeight="1" x14ac:dyDescent="0.55000000000000004">
      <c r="A56" s="8"/>
      <c r="B56" s="55"/>
      <c r="C56" s="149" t="s">
        <v>56</v>
      </c>
      <c r="D56" s="407"/>
      <c r="E56" s="176">
        <v>210</v>
      </c>
      <c r="F56" s="176">
        <v>2871</v>
      </c>
      <c r="G56" s="407"/>
      <c r="H56" s="176">
        <v>3014</v>
      </c>
      <c r="I56" s="64"/>
      <c r="J56" s="61"/>
    </row>
    <row r="57" spans="1:10" ht="14.2" customHeight="1" x14ac:dyDescent="0.55000000000000004">
      <c r="A57" s="8"/>
      <c r="B57" s="55"/>
      <c r="C57" s="149" t="s">
        <v>57</v>
      </c>
      <c r="D57" s="407"/>
      <c r="E57" s="176">
        <v>73</v>
      </c>
      <c r="F57" s="176">
        <v>3696</v>
      </c>
      <c r="G57" s="407"/>
      <c r="H57" s="176">
        <v>3848</v>
      </c>
      <c r="I57" s="64"/>
      <c r="J57" s="61"/>
    </row>
    <row r="58" spans="1:10" ht="14.2" customHeight="1" thickBot="1" x14ac:dyDescent="0.6">
      <c r="A58" s="8"/>
      <c r="B58" s="55"/>
      <c r="C58" s="280" t="s">
        <v>69</v>
      </c>
      <c r="D58" s="408"/>
      <c r="E58" s="177">
        <v>38</v>
      </c>
      <c r="F58" s="177">
        <v>1802</v>
      </c>
      <c r="G58" s="408"/>
      <c r="H58" s="177">
        <v>2026</v>
      </c>
      <c r="I58" s="64"/>
      <c r="J58" s="61"/>
    </row>
    <row r="59" spans="1:10" ht="14.2" customHeight="1" thickBot="1" x14ac:dyDescent="0.6">
      <c r="A59" s="8"/>
      <c r="B59" s="55"/>
      <c r="C59" s="146" t="s">
        <v>121</v>
      </c>
      <c r="D59" s="283">
        <v>1870</v>
      </c>
      <c r="E59" s="390">
        <v>1</v>
      </c>
      <c r="F59" s="390">
        <v>1130</v>
      </c>
      <c r="G59" s="283">
        <f>D59-F59</f>
        <v>740</v>
      </c>
      <c r="H59" s="390">
        <v>1437</v>
      </c>
      <c r="I59" s="64"/>
      <c r="J59" s="61"/>
    </row>
    <row r="60" spans="1:10" ht="14.2" customHeight="1" thickBot="1" x14ac:dyDescent="0.6">
      <c r="A60" s="8"/>
      <c r="B60" s="55"/>
      <c r="C60" s="147" t="s">
        <v>122</v>
      </c>
      <c r="D60" s="179">
        <v>3833</v>
      </c>
      <c r="E60" s="179">
        <v>0</v>
      </c>
      <c r="F60" s="179">
        <v>3091</v>
      </c>
      <c r="G60" s="179">
        <f>D60-F60</f>
        <v>742</v>
      </c>
      <c r="H60" s="179">
        <v>3098</v>
      </c>
      <c r="I60" s="64"/>
      <c r="J60" s="61"/>
    </row>
    <row r="61" spans="1:10" ht="14.2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2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2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2" customHeight="1" x14ac:dyDescent="0.55000000000000004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88"/>
      <c r="D92" s="5"/>
      <c r="E92" s="5"/>
      <c r="F92" s="5"/>
      <c r="G92" s="5"/>
      <c r="H92" s="5"/>
      <c r="I92" s="5"/>
      <c r="J92" s="5"/>
    </row>
    <row r="93" spans="1:10" ht="14.2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2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2" customHeight="1" thickBot="1" x14ac:dyDescent="0.6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7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41</v>
      </c>
      <c r="G104" s="108" t="str">
        <f>G22</f>
        <v>FANGST T.O.M UKE 41</v>
      </c>
      <c r="H104" s="108" t="str">
        <f>H22</f>
        <v>RESTKVOTER UKE 41</v>
      </c>
      <c r="I104" s="108" t="str">
        <f>I22</f>
        <v>FANGST T.O.M. UKE 41 2020</v>
      </c>
      <c r="J104" s="53"/>
    </row>
    <row r="105" spans="1:10" ht="14.2" customHeight="1" x14ac:dyDescent="0.55000000000000004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153.7396</v>
      </c>
      <c r="G105" s="172">
        <f t="shared" si="6"/>
        <v>44213.357459999999</v>
      </c>
      <c r="H105" s="172">
        <f t="shared" si="6"/>
        <v>3232.6425400000026</v>
      </c>
      <c r="I105" s="172">
        <f t="shared" si="6"/>
        <v>28262.009449999998</v>
      </c>
      <c r="J105" s="61"/>
    </row>
    <row r="106" spans="1:10" ht="14.4" x14ac:dyDescent="0.55000000000000004">
      <c r="A106" s="51"/>
      <c r="B106" s="52"/>
      <c r="C106" s="144" t="s">
        <v>10</v>
      </c>
      <c r="D106" s="182">
        <v>41745</v>
      </c>
      <c r="E106" s="173">
        <v>46621</v>
      </c>
      <c r="F106" s="173">
        <v>153.7396</v>
      </c>
      <c r="G106" s="173">
        <v>43482.441639999997</v>
      </c>
      <c r="H106" s="173">
        <f>E106-G106</f>
        <v>3138.5583600000027</v>
      </c>
      <c r="I106" s="173">
        <v>28012.385249999999</v>
      </c>
      <c r="J106" s="61"/>
    </row>
    <row r="107" spans="1:10" ht="14.2" customHeight="1" thickBot="1" x14ac:dyDescent="0.6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730.91582000000005</v>
      </c>
      <c r="H107" s="174">
        <f>E107-G107</f>
        <v>94.084179999999947</v>
      </c>
      <c r="I107" s="174">
        <v>249.6242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629.96935000000008</v>
      </c>
      <c r="G108" s="172">
        <f t="shared" si="7"/>
        <v>39227.134700000002</v>
      </c>
      <c r="H108" s="172">
        <f t="shared" si="7"/>
        <v>37024.865300000005</v>
      </c>
      <c r="I108" s="172">
        <f t="shared" si="7"/>
        <v>43697.04552</v>
      </c>
      <c r="J108" s="61"/>
    </row>
    <row r="109" spans="1:10" ht="14.2" customHeight="1" x14ac:dyDescent="0.55000000000000004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559.61207999999999</v>
      </c>
      <c r="G109" s="175">
        <f t="shared" si="8"/>
        <v>31578.371709999999</v>
      </c>
      <c r="H109" s="175">
        <f t="shared" si="8"/>
        <v>26658.628290000001</v>
      </c>
      <c r="I109" s="175">
        <f t="shared" si="8"/>
        <v>34630.071770000002</v>
      </c>
      <c r="J109" s="61"/>
    </row>
    <row r="110" spans="1:10" ht="14.2" customHeight="1" x14ac:dyDescent="0.55000000000000004">
      <c r="A110" s="69"/>
      <c r="B110" s="63"/>
      <c r="C110" s="149" t="s">
        <v>20</v>
      </c>
      <c r="D110" s="185">
        <v>14200</v>
      </c>
      <c r="E110" s="176">
        <v>15834</v>
      </c>
      <c r="F110" s="176">
        <v>150.92613</v>
      </c>
      <c r="G110" s="176">
        <v>4086.40868</v>
      </c>
      <c r="H110" s="176">
        <f>E110-G110</f>
        <v>11747.59132</v>
      </c>
      <c r="I110" s="176">
        <v>5358.1245799999997</v>
      </c>
      <c r="J110" s="61"/>
    </row>
    <row r="111" spans="1:10" ht="14.2" customHeight="1" x14ac:dyDescent="0.55000000000000004">
      <c r="A111" s="69"/>
      <c r="B111" s="63"/>
      <c r="C111" s="149" t="s">
        <v>21</v>
      </c>
      <c r="D111" s="185">
        <v>14540</v>
      </c>
      <c r="E111" s="176">
        <v>16205</v>
      </c>
      <c r="F111" s="176">
        <v>226.63427999999999</v>
      </c>
      <c r="G111" s="176">
        <v>10272.98328</v>
      </c>
      <c r="H111" s="176">
        <f t="shared" ref="H111:H119" si="9">E111-G111</f>
        <v>5932.0167199999996</v>
      </c>
      <c r="I111" s="176">
        <v>10078.30176</v>
      </c>
      <c r="J111" s="61"/>
    </row>
    <row r="112" spans="1:10" ht="14.2" customHeight="1" x14ac:dyDescent="0.55000000000000004">
      <c r="A112" s="69"/>
      <c r="B112" s="63"/>
      <c r="C112" s="149" t="s">
        <v>22</v>
      </c>
      <c r="D112" s="185">
        <v>14828</v>
      </c>
      <c r="E112" s="176">
        <v>16580</v>
      </c>
      <c r="F112" s="176">
        <v>124.05015</v>
      </c>
      <c r="G112" s="176">
        <v>11042.164709999999</v>
      </c>
      <c r="H112" s="176">
        <f t="shared" si="9"/>
        <v>5537.8352900000009</v>
      </c>
      <c r="I112" s="176">
        <v>11051.71135</v>
      </c>
      <c r="J112" s="61"/>
    </row>
    <row r="113" spans="1:10" ht="14.2" customHeight="1" x14ac:dyDescent="0.55000000000000004">
      <c r="A113" s="69"/>
      <c r="B113" s="63"/>
      <c r="C113" s="149" t="s">
        <v>69</v>
      </c>
      <c r="D113" s="185">
        <v>9492</v>
      </c>
      <c r="E113" s="176">
        <v>9618</v>
      </c>
      <c r="F113" s="176">
        <v>58.001519999999999</v>
      </c>
      <c r="G113" s="176">
        <v>6176.8150400000004</v>
      </c>
      <c r="H113" s="176">
        <f t="shared" si="9"/>
        <v>3441.1849599999996</v>
      </c>
      <c r="I113" s="176">
        <v>8141.93408</v>
      </c>
      <c r="J113" s="61"/>
    </row>
    <row r="114" spans="1:10" ht="14.2" customHeight="1" x14ac:dyDescent="0.55000000000000004">
      <c r="A114" s="69"/>
      <c r="B114" s="63"/>
      <c r="C114" s="150" t="s">
        <v>27</v>
      </c>
      <c r="D114" s="184">
        <v>12480</v>
      </c>
      <c r="E114" s="175">
        <v>11822</v>
      </c>
      <c r="F114" s="175">
        <v>3.1261999999999999</v>
      </c>
      <c r="G114" s="175">
        <v>6039.8181400000003</v>
      </c>
      <c r="H114" s="175">
        <f>E114-G114</f>
        <v>5782.1818599999997</v>
      </c>
      <c r="I114" s="175">
        <v>7548.5753500000001</v>
      </c>
      <c r="J114" s="61"/>
    </row>
    <row r="115" spans="1:10" ht="14.7" thickBot="1" x14ac:dyDescent="0.6">
      <c r="A115" s="51"/>
      <c r="B115" s="62"/>
      <c r="C115" s="151" t="s">
        <v>66</v>
      </c>
      <c r="D115" s="197">
        <v>5547</v>
      </c>
      <c r="E115" s="198">
        <v>6193</v>
      </c>
      <c r="F115" s="198">
        <v>67.231070000000003</v>
      </c>
      <c r="G115" s="198">
        <v>1608.9448500000001</v>
      </c>
      <c r="H115" s="198">
        <f t="shared" si="9"/>
        <v>4584.0551500000001</v>
      </c>
      <c r="I115" s="198">
        <v>1518.3984</v>
      </c>
      <c r="J115" s="61"/>
    </row>
    <row r="116" spans="1:10" ht="14.7" thickBot="1" x14ac:dyDescent="0.6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35.20317</v>
      </c>
      <c r="H116" s="388">
        <f t="shared" si="9"/>
        <v>343.79683</v>
      </c>
      <c r="I116" s="391">
        <v>9.8415400000000002</v>
      </c>
      <c r="J116" s="61"/>
    </row>
    <row r="117" spans="1:10" ht="16.8" thickBot="1" x14ac:dyDescent="0.6">
      <c r="A117" s="51"/>
      <c r="B117" s="52"/>
      <c r="C117" s="104" t="s">
        <v>58</v>
      </c>
      <c r="D117" s="187">
        <v>300</v>
      </c>
      <c r="E117" s="179">
        <v>300</v>
      </c>
      <c r="F117" s="179">
        <v>0.20261999999999999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>
        <v>185.30959999999999</v>
      </c>
      <c r="H118" s="179">
        <f t="shared" si="9"/>
        <v>2814.6904</v>
      </c>
      <c r="I118" s="179"/>
      <c r="J118" s="61"/>
    </row>
    <row r="119" spans="1:10" ht="16.8" thickBot="1" x14ac:dyDescent="0.6">
      <c r="A119" s="51"/>
      <c r="B119" s="52"/>
      <c r="C119" s="142" t="s">
        <v>88</v>
      </c>
      <c r="D119" s="187"/>
      <c r="E119" s="179"/>
      <c r="F119" s="179">
        <v>2.6844999999999573</v>
      </c>
      <c r="G119" s="179">
        <v>59.006550000005518</v>
      </c>
      <c r="H119" s="179">
        <f t="shared" si="9"/>
        <v>-59.006550000005518</v>
      </c>
      <c r="I119" s="179">
        <v>164.45921999998973</v>
      </c>
      <c r="J119" s="61"/>
    </row>
    <row r="120" spans="1:10" ht="15.9" thickBot="1" x14ac:dyDescent="0.6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1">
        <f t="shared" si="10"/>
        <v>786.59607000000005</v>
      </c>
      <c r="G120" s="381">
        <f t="shared" si="10"/>
        <v>84020.011479999986</v>
      </c>
      <c r="H120" s="381">
        <f t="shared" si="10"/>
        <v>43356.988519999999</v>
      </c>
      <c r="I120" s="381">
        <f t="shared" si="10"/>
        <v>72433.355729999981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2" customHeight="1" x14ac:dyDescent="0.55000000000000004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2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6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2" customHeight="1" x14ac:dyDescent="0.55000000000000004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2" customHeight="1" x14ac:dyDescent="0.55000000000000004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2" customHeight="1" x14ac:dyDescent="0.55000000000000004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2" customHeight="1" thickBot="1" x14ac:dyDescent="0.6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6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2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41</v>
      </c>
      <c r="G140" s="108" t="str">
        <f>G22</f>
        <v>FANGST T.O.M UKE 41</v>
      </c>
      <c r="H140" s="108" t="str">
        <f>H22</f>
        <v>RESTKVOTER UKE 41</v>
      </c>
      <c r="I140" s="108" t="str">
        <f>I22</f>
        <v>FANGST T.O.M. UKE 41 2020</v>
      </c>
      <c r="J140" s="49"/>
    </row>
    <row r="141" spans="1:10" ht="14.2" customHeight="1" x14ac:dyDescent="0.55000000000000004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1324.9872</v>
      </c>
      <c r="G141" s="200">
        <f t="shared" si="11"/>
        <v>51517.760880000002</v>
      </c>
      <c r="H141" s="200">
        <f t="shared" si="11"/>
        <v>8676.2391199999965</v>
      </c>
      <c r="I141" s="200">
        <f t="shared" si="11"/>
        <v>45967.160359999994</v>
      </c>
      <c r="J141" s="61"/>
    </row>
    <row r="142" spans="1:10" ht="14.2" customHeight="1" x14ac:dyDescent="0.55000000000000004">
      <c r="A142" s="26"/>
      <c r="B142" s="52"/>
      <c r="C142" s="144" t="s">
        <v>10</v>
      </c>
      <c r="D142" s="182">
        <v>53262</v>
      </c>
      <c r="E142" s="201">
        <v>48101</v>
      </c>
      <c r="F142" s="202">
        <v>1324.9872</v>
      </c>
      <c r="G142" s="202">
        <v>45513.168660000003</v>
      </c>
      <c r="H142" s="202">
        <f>E142-G142</f>
        <v>2587.831339999997</v>
      </c>
      <c r="I142" s="202">
        <v>39207.812639999996</v>
      </c>
      <c r="J142" s="61"/>
    </row>
    <row r="143" spans="1:10" ht="14.4" x14ac:dyDescent="0.55000000000000004">
      <c r="A143" s="26"/>
      <c r="B143" s="52"/>
      <c r="C143" s="144" t="s">
        <v>9</v>
      </c>
      <c r="D143" s="182">
        <v>12816</v>
      </c>
      <c r="E143" s="201">
        <v>11593</v>
      </c>
      <c r="F143" s="202"/>
      <c r="G143" s="202">
        <v>6004.5922200000005</v>
      </c>
      <c r="H143" s="202">
        <f>E143-G143</f>
        <v>5588.4077799999995</v>
      </c>
      <c r="I143" s="202">
        <v>6759.3477199999998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6">
      <c r="A145" s="36"/>
      <c r="B145" s="37"/>
      <c r="C145" s="146" t="s">
        <v>90</v>
      </c>
      <c r="D145" s="242">
        <v>44985</v>
      </c>
      <c r="E145" s="205">
        <v>43832</v>
      </c>
      <c r="F145" s="206">
        <v>0.94299999999999995</v>
      </c>
      <c r="G145" s="206">
        <v>35735.918519999999</v>
      </c>
      <c r="H145" s="206">
        <f>E145-G145</f>
        <v>8096.0814800000007</v>
      </c>
      <c r="I145" s="206">
        <v>25674.894270000001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66018</v>
      </c>
      <c r="F146" s="208">
        <f t="shared" si="12"/>
        <v>1504.68064</v>
      </c>
      <c r="G146" s="208">
        <f t="shared" si="12"/>
        <v>52957.749070000005</v>
      </c>
      <c r="H146" s="208">
        <f t="shared" si="12"/>
        <v>13060.250929999997</v>
      </c>
      <c r="I146" s="208">
        <f t="shared" si="12"/>
        <v>52685.917600000001</v>
      </c>
      <c r="J146" s="53"/>
    </row>
    <row r="147" spans="1:10" ht="14.2" customHeight="1" x14ac:dyDescent="0.55000000000000004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1274.5814800000001</v>
      </c>
      <c r="G147" s="210">
        <f>G148+G149+G151+G150</f>
        <v>39731.580480000004</v>
      </c>
      <c r="H147" s="210">
        <f>H148+H149+H150+H151</f>
        <v>10127.419519999998</v>
      </c>
      <c r="I147" s="210">
        <f>I148+I149+I150+I151</f>
        <v>39593.774970000006</v>
      </c>
      <c r="J147" s="49"/>
    </row>
    <row r="148" spans="1:10" ht="14.2" customHeight="1" x14ac:dyDescent="0.55000000000000004">
      <c r="A148" s="10"/>
      <c r="B148" s="22"/>
      <c r="C148" s="149" t="s">
        <v>20</v>
      </c>
      <c r="D148" s="185">
        <v>13929</v>
      </c>
      <c r="E148" s="211">
        <v>14723</v>
      </c>
      <c r="F148" s="193">
        <v>266.73270000000002</v>
      </c>
      <c r="G148" s="193">
        <v>8959.7745500000001</v>
      </c>
      <c r="H148" s="193">
        <f>E148-G148</f>
        <v>5763.2254499999999</v>
      </c>
      <c r="I148" s="193">
        <v>8323.4681199999995</v>
      </c>
      <c r="J148" s="299"/>
    </row>
    <row r="149" spans="1:10" ht="14.2" customHeight="1" x14ac:dyDescent="0.55000000000000004">
      <c r="A149" s="10"/>
      <c r="B149" s="63"/>
      <c r="C149" s="149" t="s">
        <v>21</v>
      </c>
      <c r="D149" s="185">
        <v>13980</v>
      </c>
      <c r="E149" s="211">
        <v>12292</v>
      </c>
      <c r="F149" s="193">
        <v>329.41406000000001</v>
      </c>
      <c r="G149" s="193">
        <v>11127.40904</v>
      </c>
      <c r="H149" s="193">
        <f>E149-G149</f>
        <v>1164.5909599999995</v>
      </c>
      <c r="I149" s="193">
        <v>9704.3608700000004</v>
      </c>
      <c r="J149" s="48"/>
    </row>
    <row r="150" spans="1:10" ht="14.2" customHeight="1" x14ac:dyDescent="0.55000000000000004">
      <c r="A150" s="10"/>
      <c r="B150" s="63"/>
      <c r="C150" s="149" t="s">
        <v>22</v>
      </c>
      <c r="D150" s="185">
        <v>13595</v>
      </c>
      <c r="E150" s="211">
        <v>12090</v>
      </c>
      <c r="F150" s="193">
        <v>320.40679999999998</v>
      </c>
      <c r="G150" s="193">
        <v>9132.045140000002</v>
      </c>
      <c r="H150" s="193">
        <f>E150-G150</f>
        <v>2957.954859999998</v>
      </c>
      <c r="I150" s="193">
        <v>12936.690430000001</v>
      </c>
      <c r="J150" s="48"/>
    </row>
    <row r="151" spans="1:10" ht="14.2" customHeight="1" x14ac:dyDescent="0.55000000000000004">
      <c r="A151" s="10"/>
      <c r="B151" s="63"/>
      <c r="C151" s="149" t="s">
        <v>69</v>
      </c>
      <c r="D151" s="185">
        <v>11103</v>
      </c>
      <c r="E151" s="211">
        <v>10754</v>
      </c>
      <c r="F151" s="193">
        <v>358.02791999999999</v>
      </c>
      <c r="G151" s="193">
        <v>10512.35175</v>
      </c>
      <c r="H151" s="193">
        <f>E151-G151</f>
        <v>241.64825000000019</v>
      </c>
      <c r="I151" s="193">
        <v>8629.2555499999999</v>
      </c>
      <c r="J151" s="48"/>
    </row>
    <row r="152" spans="1:10" ht="14.2" customHeight="1" x14ac:dyDescent="0.55000000000000004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48.780900000000003</v>
      </c>
      <c r="G152" s="213">
        <v>5840.7013500000003</v>
      </c>
      <c r="H152" s="213">
        <f>H153+H154</f>
        <v>1026.2986499999997</v>
      </c>
      <c r="I152" s="213">
        <v>6232.7708400000001</v>
      </c>
      <c r="J152" s="300"/>
    </row>
    <row r="153" spans="1:10" ht="14.2" customHeight="1" x14ac:dyDescent="0.55000000000000004">
      <c r="A153" s="26"/>
      <c r="B153" s="52"/>
      <c r="C153" s="149" t="s">
        <v>38</v>
      </c>
      <c r="D153" s="185">
        <v>7022</v>
      </c>
      <c r="E153" s="211">
        <v>6367</v>
      </c>
      <c r="F153" s="193">
        <v>48.780900000000003</v>
      </c>
      <c r="G153" s="193">
        <v>5712.3070500000003</v>
      </c>
      <c r="H153" s="193">
        <f>E153-G153</f>
        <v>654.69294999999966</v>
      </c>
      <c r="I153" s="193">
        <v>6085.7555400000001</v>
      </c>
      <c r="J153" s="53"/>
    </row>
    <row r="154" spans="1:10" ht="14.4" x14ac:dyDescent="0.55000000000000004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128.39429999999993</v>
      </c>
      <c r="H154" s="193">
        <f t="shared" ref="H154:H160" si="13">E154-G154</f>
        <v>371.60570000000007</v>
      </c>
      <c r="I154" s="193">
        <f>I152-I153</f>
        <v>147.01530000000002</v>
      </c>
      <c r="J154" s="301"/>
    </row>
    <row r="155" spans="1:10" ht="14.7" thickBot="1" x14ac:dyDescent="0.6">
      <c r="A155" s="51"/>
      <c r="B155" s="52"/>
      <c r="C155" s="151" t="s">
        <v>66</v>
      </c>
      <c r="D155" s="197">
        <v>9573</v>
      </c>
      <c r="E155" s="214">
        <v>9292</v>
      </c>
      <c r="F155" s="215">
        <v>181.31826000000001</v>
      </c>
      <c r="G155" s="215">
        <v>7385.4672399999999</v>
      </c>
      <c r="H155" s="215">
        <f t="shared" si="13"/>
        <v>1906.5327600000001</v>
      </c>
      <c r="I155" s="215">
        <v>6859.3717900000001</v>
      </c>
      <c r="J155" s="53"/>
    </row>
    <row r="156" spans="1:10" ht="14.7" thickBot="1" x14ac:dyDescent="0.6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21.069759999999999</v>
      </c>
      <c r="H156" s="195">
        <f t="shared" si="13"/>
        <v>122.93024</v>
      </c>
      <c r="I156" s="195">
        <v>13.40175</v>
      </c>
      <c r="J156" s="53"/>
    </row>
    <row r="157" spans="1:10" ht="14.7" thickBot="1" x14ac:dyDescent="0.6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226.69579999999999</v>
      </c>
      <c r="J157" s="53"/>
    </row>
    <row r="158" spans="1:10" ht="16.8" thickBot="1" x14ac:dyDescent="0.6">
      <c r="A158" s="51"/>
      <c r="B158" s="52"/>
      <c r="C158" s="152" t="s">
        <v>92</v>
      </c>
      <c r="D158" s="187">
        <v>2000</v>
      </c>
      <c r="E158" s="207">
        <v>2000</v>
      </c>
      <c r="F158" s="195">
        <v>5.5372500000000002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4.7" thickBot="1" x14ac:dyDescent="0.6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128.7765</v>
      </c>
      <c r="H159" s="219">
        <f t="shared" si="13"/>
        <v>171.2235</v>
      </c>
      <c r="I159" s="219"/>
      <c r="J159" s="53"/>
    </row>
    <row r="160" spans="1:10" ht="16.8" thickBot="1" x14ac:dyDescent="0.6">
      <c r="A160" s="51"/>
      <c r="B160" s="52"/>
      <c r="C160" s="128" t="s">
        <v>85</v>
      </c>
      <c r="D160" s="223"/>
      <c r="E160" s="218"/>
      <c r="F160" s="219">
        <v>27.530379999999695</v>
      </c>
      <c r="G160" s="219">
        <v>1101.9546199999459</v>
      </c>
      <c r="H160" s="219">
        <f t="shared" si="13"/>
        <v>-1101.9546199999459</v>
      </c>
      <c r="I160" s="219">
        <v>1200.1332599999878</v>
      </c>
      <c r="J160" s="53"/>
    </row>
    <row r="161" spans="1:10" ht="0" hidden="1" customHeight="1" x14ac:dyDescent="0.55000000000000004"/>
    <row r="162" spans="1:10" ht="14.25" customHeight="1" thickBot="1" x14ac:dyDescent="0.6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172738</v>
      </c>
      <c r="F162" s="188">
        <f>F141+F145+F146+F156+F157+F158+F159+F160</f>
        <v>2863.6784699999998</v>
      </c>
      <c r="G162" s="188">
        <f>G141+G145+G146+G156+G157+G158+G159+G160</f>
        <v>143715.83834999995</v>
      </c>
      <c r="H162" s="188">
        <f t="shared" si="14"/>
        <v>29022.161650000049</v>
      </c>
      <c r="I162" s="188">
        <f t="shared" si="14"/>
        <v>127768.20303999999</v>
      </c>
      <c r="J162" s="302"/>
    </row>
    <row r="163" spans="1:10" ht="14.25" customHeight="1" x14ac:dyDescent="0.55000000000000004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55000000000000004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55000000000000004">
      <c r="A165" s="1"/>
      <c r="B165" s="50"/>
      <c r="C165" s="116" t="s">
        <v>141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55000000000000004">
      <c r="A166" s="1"/>
      <c r="B166" s="50"/>
      <c r="C166" s="379" t="s">
        <v>142</v>
      </c>
      <c r="D166" s="17"/>
      <c r="E166" s="17"/>
      <c r="F166" s="17"/>
      <c r="G166" s="17"/>
      <c r="H166" s="103"/>
      <c r="I166" s="103"/>
      <c r="J166" s="49"/>
    </row>
    <row r="167" spans="1:10" ht="15.6" x14ac:dyDescent="0.55000000000000004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6" x14ac:dyDescent="0.55000000000000004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6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55000000000000004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55000000000000004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55000000000000004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55000000000000004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55000000000000004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6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6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2" customHeight="1" thickBot="1" x14ac:dyDescent="0.6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2" customHeight="1" thickBot="1" x14ac:dyDescent="0.6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2" customHeight="1" thickBot="1" x14ac:dyDescent="0.6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2" customHeight="1" thickBot="1" x14ac:dyDescent="0.6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2" customHeight="1" thickBot="1" x14ac:dyDescent="0.6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2" customHeight="1" x14ac:dyDescent="0.55000000000000004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6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55000000000000004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6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6">
      <c r="A186" s="2"/>
      <c r="B186" s="74"/>
      <c r="C186" s="108" t="s">
        <v>17</v>
      </c>
      <c r="D186" s="169" t="s">
        <v>18</v>
      </c>
      <c r="E186" s="108" t="str">
        <f>F22</f>
        <v>FANGST UKE 41</v>
      </c>
      <c r="F186" s="108" t="str">
        <f>G22</f>
        <v>FANGST T.O.M UKE 41</v>
      </c>
      <c r="G186" s="168" t="str">
        <f>H22</f>
        <v>RESTKVOTER UKE 41</v>
      </c>
      <c r="H186" s="108" t="str">
        <f>I22</f>
        <v>FANGST T.O.M. UKE 41 2020</v>
      </c>
      <c r="I186" s="75"/>
      <c r="J186" s="76"/>
    </row>
    <row r="187" spans="1:10" ht="14.2" customHeight="1" x14ac:dyDescent="0.55000000000000004">
      <c r="A187" s="51"/>
      <c r="B187" s="77"/>
      <c r="C187" s="161" t="s">
        <v>30</v>
      </c>
      <c r="D187" s="406">
        <v>5394</v>
      </c>
      <c r="E187" s="189">
        <v>22.239360000000001</v>
      </c>
      <c r="F187" s="189">
        <v>1654.2283600000001</v>
      </c>
      <c r="G187" s="396">
        <f>D187-F187-F188</f>
        <v>1755.7444699999999</v>
      </c>
      <c r="H187" s="189">
        <v>1529.45409</v>
      </c>
      <c r="I187" s="91"/>
      <c r="J187" s="306"/>
    </row>
    <row r="188" spans="1:10" ht="14.2" customHeight="1" x14ac:dyDescent="0.55000000000000004">
      <c r="A188" s="51"/>
      <c r="B188" s="77"/>
      <c r="C188" s="78" t="s">
        <v>27</v>
      </c>
      <c r="D188" s="414"/>
      <c r="E188" s="190">
        <v>141.58143999999999</v>
      </c>
      <c r="F188" s="190">
        <v>1984.0271700000001</v>
      </c>
      <c r="G188" s="397"/>
      <c r="H188" s="190">
        <v>1780.6353899999999</v>
      </c>
      <c r="I188" s="91"/>
      <c r="J188" s="306"/>
    </row>
    <row r="189" spans="1:10" ht="15.7" customHeight="1" thickBot="1" x14ac:dyDescent="0.6">
      <c r="A189" s="51"/>
      <c r="B189" s="77"/>
      <c r="C189" s="79" t="s">
        <v>64</v>
      </c>
      <c r="D189" s="178">
        <v>200</v>
      </c>
      <c r="E189" s="191">
        <v>0.64612999999999998</v>
      </c>
      <c r="F189" s="191">
        <v>88.438919999999996</v>
      </c>
      <c r="G189" s="191">
        <f>D189-F189</f>
        <v>111.56108</v>
      </c>
      <c r="H189" s="191">
        <v>101.48663999999999</v>
      </c>
      <c r="I189" s="91"/>
      <c r="J189" s="306"/>
    </row>
    <row r="190" spans="1:10" ht="14.2" customHeight="1" x14ac:dyDescent="0.55000000000000004">
      <c r="A190" s="38"/>
      <c r="B190" s="92"/>
      <c r="C190" s="80" t="s">
        <v>55</v>
      </c>
      <c r="D190" s="277">
        <v>8090</v>
      </c>
      <c r="E190" s="192">
        <f>E191+E192+E193</f>
        <v>42.900769999999994</v>
      </c>
      <c r="F190" s="192">
        <f>F191+F192+F193</f>
        <v>8067.1270300000006</v>
      </c>
      <c r="G190" s="192">
        <f>D190-F190</f>
        <v>22.872969999999441</v>
      </c>
      <c r="H190" s="192">
        <f>H191+H192+H193</f>
        <v>7810.2785900000008</v>
      </c>
      <c r="I190" s="93"/>
      <c r="J190" s="307"/>
    </row>
    <row r="191" spans="1:10" ht="14.2" customHeight="1" x14ac:dyDescent="0.55000000000000004">
      <c r="A191" s="69"/>
      <c r="B191" s="81"/>
      <c r="C191" s="82" t="s">
        <v>31</v>
      </c>
      <c r="D191" s="176"/>
      <c r="E191" s="193">
        <v>6.9745999999999997</v>
      </c>
      <c r="F191" s="193">
        <v>4074.8381800000002</v>
      </c>
      <c r="G191" s="193"/>
      <c r="H191" s="193">
        <v>3794.4784</v>
      </c>
      <c r="I191" s="106"/>
      <c r="J191" s="14"/>
    </row>
    <row r="192" spans="1:10" ht="14.2" customHeight="1" x14ac:dyDescent="0.55000000000000004">
      <c r="A192" s="69"/>
      <c r="B192" s="81"/>
      <c r="C192" s="82" t="s">
        <v>32</v>
      </c>
      <c r="D192" s="176"/>
      <c r="E192" s="193">
        <v>23.672149999999998</v>
      </c>
      <c r="F192" s="193">
        <v>2491.8688000000002</v>
      </c>
      <c r="G192" s="193"/>
      <c r="H192" s="193">
        <v>2492.2478900000001</v>
      </c>
      <c r="I192" s="106"/>
      <c r="J192" s="308"/>
    </row>
    <row r="193" spans="1:10" ht="14.2" customHeight="1" thickBot="1" x14ac:dyDescent="0.6">
      <c r="A193" s="69"/>
      <c r="B193" s="81"/>
      <c r="C193" s="129" t="s">
        <v>33</v>
      </c>
      <c r="D193" s="177"/>
      <c r="E193" s="194">
        <v>12.254020000000001</v>
      </c>
      <c r="F193" s="194">
        <v>1500.4200499999999</v>
      </c>
      <c r="G193" s="194"/>
      <c r="H193" s="194">
        <v>1523.5523000000001</v>
      </c>
      <c r="I193" s="106"/>
      <c r="J193" s="308"/>
    </row>
    <row r="194" spans="1:10" ht="14.2" customHeight="1" thickBot="1" x14ac:dyDescent="0.6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0</v>
      </c>
      <c r="I194" s="87"/>
      <c r="J194" s="61"/>
    </row>
    <row r="195" spans="1:10" ht="16.5" customHeight="1" thickBot="1" x14ac:dyDescent="0.6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45" customHeight="1" thickBot="1" x14ac:dyDescent="0.6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207.36769999999999</v>
      </c>
      <c r="F196" s="180">
        <f>F187+F188+F189+F190+F194+F195</f>
        <v>11794.45068</v>
      </c>
      <c r="G196" s="180">
        <f>D196-F196</f>
        <v>1960.5493200000001</v>
      </c>
      <c r="H196" s="180">
        <f>H187+H188+H189+H190+H194+H195</f>
        <v>11221.862209999999</v>
      </c>
      <c r="I196" s="103"/>
      <c r="J196" s="302"/>
    </row>
    <row r="197" spans="1:10" ht="15.75" customHeight="1" x14ac:dyDescent="0.55000000000000004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6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55000000000000004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55000000000000004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7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8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6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6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55000000000000004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55000000000000004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6.8" thickBot="1" x14ac:dyDescent="0.6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6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55000000000000004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55000000000000004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6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55000000000000004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6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6">
      <c r="A215" s="51"/>
      <c r="B215" s="52"/>
      <c r="C215" s="42" t="s">
        <v>17</v>
      </c>
      <c r="D215" s="220" t="s">
        <v>18</v>
      </c>
      <c r="E215" s="42" t="str">
        <f>F22</f>
        <v>FANGST UKE 41</v>
      </c>
      <c r="F215" s="42" t="str">
        <f>G22</f>
        <v>FANGST T.O.M UKE 41</v>
      </c>
      <c r="G215" s="42" t="str">
        <f>H22</f>
        <v>RESTKVOTER UKE 41</v>
      </c>
      <c r="H215" s="42" t="str">
        <f>I22</f>
        <v>FANGST T.O.M. UKE 41 2020</v>
      </c>
      <c r="I215" s="51"/>
      <c r="J215" s="53"/>
    </row>
    <row r="216" spans="1:10" ht="15" customHeight="1" thickBot="1" x14ac:dyDescent="0.6">
      <c r="A216" s="51"/>
      <c r="B216" s="52"/>
      <c r="C216" s="44" t="s">
        <v>4</v>
      </c>
      <c r="D216" s="266">
        <v>43379</v>
      </c>
      <c r="E216" s="266">
        <v>60.970799999999997</v>
      </c>
      <c r="F216" s="266">
        <v>42549.83857</v>
      </c>
      <c r="G216" s="266">
        <f>D216-F216</f>
        <v>829.16143000000011</v>
      </c>
      <c r="H216" s="266">
        <v>30297.820090000001</v>
      </c>
      <c r="I216" s="21"/>
      <c r="J216" s="53"/>
    </row>
    <row r="217" spans="1:10" ht="15" customHeight="1" thickBot="1" x14ac:dyDescent="0.6">
      <c r="A217" s="51"/>
      <c r="B217" s="52"/>
      <c r="C217" s="47" t="s">
        <v>39</v>
      </c>
      <c r="D217" s="266">
        <v>100</v>
      </c>
      <c r="E217" s="266">
        <v>4.7999999999999996E-3</v>
      </c>
      <c r="F217" s="266">
        <v>30.026479999999999</v>
      </c>
      <c r="G217" s="266">
        <f>D217-F217</f>
        <v>69.973520000000008</v>
      </c>
      <c r="H217" s="266">
        <v>11.65521</v>
      </c>
      <c r="I217" s="21"/>
      <c r="J217" s="53"/>
    </row>
    <row r="218" spans="1:10" ht="15.75" customHeight="1" thickBot="1" x14ac:dyDescent="0.6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6">
      <c r="A219" s="51"/>
      <c r="B219" s="52"/>
      <c r="C219" s="45" t="s">
        <v>50</v>
      </c>
      <c r="D219" s="268">
        <f>SUM(D216:D218)</f>
        <v>43534</v>
      </c>
      <c r="E219" s="268">
        <f>SUM(E216:E218)</f>
        <v>60.9756</v>
      </c>
      <c r="F219" s="268">
        <f>SUM(F216:F218)</f>
        <v>42579.86505</v>
      </c>
      <c r="G219" s="268">
        <f>D219-F219</f>
        <v>954.13494999999966</v>
      </c>
      <c r="H219" s="268">
        <f>SUM(H216:H218)</f>
        <v>30309.475300000002</v>
      </c>
      <c r="I219" s="21"/>
      <c r="J219" s="53"/>
    </row>
    <row r="220" spans="1:10" ht="17.2" customHeight="1" thickBot="1" x14ac:dyDescent="0.6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55000000000000004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2" customHeight="1" thickTop="1" x14ac:dyDescent="0.55000000000000004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55000000000000004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6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2" customHeight="1" thickTop="1" thickBot="1" x14ac:dyDescent="0.6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2" customHeight="1" thickBot="1" x14ac:dyDescent="0.6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2" customHeight="1" x14ac:dyDescent="0.55000000000000004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2" customHeight="1" x14ac:dyDescent="0.55000000000000004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6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6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2" customHeight="1" x14ac:dyDescent="0.55000000000000004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55000000000000004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6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55000000000000004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2" customHeight="1" thickBot="1" x14ac:dyDescent="0.6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6">
      <c r="A268" s="51"/>
      <c r="B268" s="315"/>
      <c r="C268" s="42" t="s">
        <v>17</v>
      </c>
      <c r="D268" s="46" t="s">
        <v>18</v>
      </c>
      <c r="E268" s="42" t="str">
        <f>F22</f>
        <v>FANGST UKE 41</v>
      </c>
      <c r="F268" s="42" t="str">
        <f>G22</f>
        <v>FANGST T.O.M UKE 41</v>
      </c>
      <c r="G268" s="42" t="str">
        <f>H22</f>
        <v>RESTKVOTER UKE 41</v>
      </c>
      <c r="H268" s="42" t="str">
        <f>I22</f>
        <v>FANGST T.O.M. UKE 41 2020</v>
      </c>
      <c r="I268" s="28"/>
      <c r="J268" s="307"/>
    </row>
    <row r="269" spans="1:10" ht="14.2" customHeight="1" thickBot="1" x14ac:dyDescent="0.6">
      <c r="A269" s="38"/>
      <c r="B269" s="92"/>
      <c r="C269" s="44" t="s">
        <v>49</v>
      </c>
      <c r="D269" s="409">
        <v>1701</v>
      </c>
      <c r="E269" s="164">
        <v>10.88255</v>
      </c>
      <c r="F269" s="164">
        <v>474.34787999999998</v>
      </c>
      <c r="G269" s="396">
        <f>D269-F269-F270</f>
        <v>250.16815999999994</v>
      </c>
      <c r="H269" s="164">
        <v>556.44484</v>
      </c>
      <c r="I269" s="93"/>
      <c r="J269" s="321"/>
    </row>
    <row r="270" spans="1:10" ht="14.2" customHeight="1" thickBot="1" x14ac:dyDescent="0.6">
      <c r="A270" s="51"/>
      <c r="B270" s="315"/>
      <c r="C270" s="47" t="s">
        <v>43</v>
      </c>
      <c r="D270" s="410"/>
      <c r="E270" s="164">
        <v>14.104979999999999</v>
      </c>
      <c r="F270" s="164">
        <v>976.48396000000002</v>
      </c>
      <c r="G270" s="411"/>
      <c r="H270" s="164">
        <v>1523.61941</v>
      </c>
      <c r="I270" s="41"/>
      <c r="J270" s="307"/>
    </row>
    <row r="271" spans="1:10" ht="15.9" thickBot="1" x14ac:dyDescent="0.6">
      <c r="A271" s="38"/>
      <c r="B271" s="92"/>
      <c r="C271" s="43" t="s">
        <v>34</v>
      </c>
      <c r="D271" s="253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2"/>
    </row>
    <row r="272" spans="1:10" ht="18.75" customHeight="1" thickBot="1" x14ac:dyDescent="0.6">
      <c r="A272" s="38"/>
      <c r="B272" s="323"/>
      <c r="C272" s="43" t="s">
        <v>53</v>
      </c>
      <c r="D272" s="264"/>
      <c r="E272" s="165">
        <v>6.96E-3</v>
      </c>
      <c r="F272" s="165">
        <v>2.8418800000000002</v>
      </c>
      <c r="G272" s="164"/>
      <c r="H272" s="165">
        <v>2.1034299999999999</v>
      </c>
      <c r="I272" s="34"/>
      <c r="J272" s="317"/>
    </row>
    <row r="273" spans="1:10" ht="14.2" customHeight="1" thickBot="1" x14ac:dyDescent="0.6">
      <c r="A273" s="51"/>
      <c r="B273" s="315"/>
      <c r="C273" s="45" t="s">
        <v>50</v>
      </c>
      <c r="D273" s="265">
        <f>D259</f>
        <v>1706</v>
      </c>
      <c r="E273" s="166">
        <f>SUM(E269:E272)</f>
        <v>24.994489999999999</v>
      </c>
      <c r="F273" s="166">
        <f>SUM(F269:F272)</f>
        <v>1455.0627199999999</v>
      </c>
      <c r="G273" s="166">
        <f>D273-F273</f>
        <v>250.9372800000001</v>
      </c>
      <c r="H273" s="166">
        <f>H269+H270+H271+H272</f>
        <v>2085.4976000000001</v>
      </c>
      <c r="I273" s="28"/>
      <c r="J273" s="317"/>
    </row>
    <row r="274" spans="1:10" ht="14.2" customHeight="1" x14ac:dyDescent="0.55000000000000004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2" customHeight="1" thickBot="1" x14ac:dyDescent="0.6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2" customHeight="1" thickTop="1" x14ac:dyDescent="0.55000000000000004">
      <c r="A276" s="51"/>
    </row>
    <row r="277" spans="1:10" ht="14.2" customHeight="1" x14ac:dyDescent="0.55000000000000004">
      <c r="A277" s="51"/>
    </row>
    <row r="278" spans="1:10" ht="14.2" customHeight="1" x14ac:dyDescent="0.55000000000000004">
      <c r="A278" s="51"/>
    </row>
    <row r="279" spans="1:10" ht="14.2" customHeight="1" x14ac:dyDescent="0.55000000000000004">
      <c r="A279" s="51"/>
    </row>
    <row r="280" spans="1:10" ht="14.2" customHeight="1" x14ac:dyDescent="0.55000000000000004">
      <c r="A280" s="51"/>
    </row>
    <row r="281" spans="1:10" ht="14.2" customHeight="1" x14ac:dyDescent="0.55000000000000004">
      <c r="A281" s="51"/>
    </row>
    <row r="282" spans="1:10" ht="14.2" customHeight="1" x14ac:dyDescent="0.55000000000000004">
      <c r="A282" s="51"/>
    </row>
    <row r="283" spans="1:10" ht="30" customHeight="1" thickBot="1" x14ac:dyDescent="0.8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2" customHeight="1" thickTop="1" x14ac:dyDescent="0.55000000000000004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6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6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55000000000000004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55000000000000004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55000000000000004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2" customHeight="1" thickBot="1" x14ac:dyDescent="0.6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2" customHeight="1" thickBot="1" x14ac:dyDescent="0.6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55000000000000004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55000000000000004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55000000000000004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6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55000000000000004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6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6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41</v>
      </c>
      <c r="G298" s="326" t="str">
        <f>G22</f>
        <v>FANGST T.O.M UKE 41</v>
      </c>
      <c r="H298" s="326" t="str">
        <f>H22</f>
        <v>RESTKVOTER UKE 41</v>
      </c>
      <c r="I298" s="326" t="str">
        <f>I22</f>
        <v>FANGST T.O.M. UKE 41 2020</v>
      </c>
      <c r="J298" s="360"/>
    </row>
    <row r="299" spans="1:10" ht="14.2" customHeight="1" x14ac:dyDescent="0.55000000000000004">
      <c r="A299" s="27"/>
      <c r="B299" s="359"/>
      <c r="C299" s="328" t="s">
        <v>14</v>
      </c>
      <c r="D299" s="329">
        <f t="shared" ref="D299:I299" si="15">D303+D302+D301+D300</f>
        <v>16706</v>
      </c>
      <c r="E299" s="329">
        <f t="shared" si="15"/>
        <v>20688</v>
      </c>
      <c r="F299" s="375">
        <f t="shared" si="15"/>
        <v>83.611469999999997</v>
      </c>
      <c r="G299" s="375">
        <f t="shared" si="15"/>
        <v>12644.89401</v>
      </c>
      <c r="H299" s="375">
        <f t="shared" si="15"/>
        <v>8043.1059899999991</v>
      </c>
      <c r="I299" s="375">
        <f t="shared" si="15"/>
        <v>27482.11404</v>
      </c>
      <c r="J299" s="360"/>
    </row>
    <row r="300" spans="1:10" ht="14.2" customHeight="1" x14ac:dyDescent="0.55000000000000004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7766.9023900000002</v>
      </c>
      <c r="H300" s="333">
        <f t="shared" ref="H300:H305" si="16">E300-G300</f>
        <v>3758.0976099999998</v>
      </c>
      <c r="I300" s="333">
        <v>19426.38782</v>
      </c>
      <c r="J300" s="360"/>
    </row>
    <row r="301" spans="1:10" ht="14.2" customHeight="1" x14ac:dyDescent="0.55000000000000004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1066.7822000000001</v>
      </c>
      <c r="H301" s="333">
        <f t="shared" si="16"/>
        <v>1933.2177999999999</v>
      </c>
      <c r="I301" s="333">
        <v>2256.34575</v>
      </c>
      <c r="J301" s="360"/>
    </row>
    <row r="302" spans="1:10" ht="14.2" customHeight="1" x14ac:dyDescent="0.55000000000000004">
      <c r="A302" s="27"/>
      <c r="B302" s="359"/>
      <c r="C302" s="334" t="s">
        <v>45</v>
      </c>
      <c r="D302" s="332">
        <v>1366</v>
      </c>
      <c r="E302" s="332">
        <v>1441</v>
      </c>
      <c r="F302" s="333">
        <v>65.335070000000002</v>
      </c>
      <c r="G302" s="333">
        <v>1455.32257</v>
      </c>
      <c r="H302" s="333">
        <f t="shared" si="16"/>
        <v>-14.322570000000042</v>
      </c>
      <c r="I302" s="333">
        <v>2347.7496700000002</v>
      </c>
      <c r="J302" s="360"/>
    </row>
    <row r="303" spans="1:10" ht="14.2" customHeight="1" thickBot="1" x14ac:dyDescent="0.6">
      <c r="A303" s="27"/>
      <c r="B303" s="359"/>
      <c r="C303" s="335" t="s">
        <v>131</v>
      </c>
      <c r="D303" s="336">
        <v>4571</v>
      </c>
      <c r="E303" s="336">
        <v>4722</v>
      </c>
      <c r="F303" s="333">
        <v>18.276399999999999</v>
      </c>
      <c r="G303" s="333">
        <v>2355.8868499999999</v>
      </c>
      <c r="H303" s="333">
        <f t="shared" si="16"/>
        <v>2366.1131500000001</v>
      </c>
      <c r="I303" s="333">
        <v>3451.6307999999999</v>
      </c>
      <c r="J303" s="360"/>
    </row>
    <row r="304" spans="1:10" ht="14.2" customHeight="1" thickBot="1" x14ac:dyDescent="0.6">
      <c r="A304" s="27"/>
      <c r="B304" s="359"/>
      <c r="C304" s="337" t="s">
        <v>36</v>
      </c>
      <c r="D304" s="338">
        <v>5500</v>
      </c>
      <c r="E304" s="338">
        <v>5500</v>
      </c>
      <c r="F304" s="339"/>
      <c r="G304" s="339">
        <v>2203.2026099999998</v>
      </c>
      <c r="H304" s="339">
        <f t="shared" si="16"/>
        <v>3296.7973900000002</v>
      </c>
      <c r="I304" s="339">
        <v>3887.6902799999998</v>
      </c>
      <c r="J304" s="360"/>
    </row>
    <row r="305" spans="1:10" ht="14.2" customHeight="1" x14ac:dyDescent="0.55000000000000004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41.178699999999999</v>
      </c>
      <c r="G305" s="330">
        <f>G307+G306</f>
        <v>2968.8443700000003</v>
      </c>
      <c r="H305" s="330">
        <f t="shared" si="16"/>
        <v>5031.1556299999993</v>
      </c>
      <c r="I305" s="330">
        <f>I307+I306</f>
        <v>4639.7356799999998</v>
      </c>
      <c r="J305" s="360"/>
    </row>
    <row r="306" spans="1:10" ht="14.2" customHeight="1" x14ac:dyDescent="0.55000000000000004">
      <c r="A306" s="27"/>
      <c r="B306" s="359"/>
      <c r="C306" s="334" t="s">
        <v>27</v>
      </c>
      <c r="D306" s="340"/>
      <c r="E306" s="332"/>
      <c r="F306" s="333">
        <v>0.77490000000000003</v>
      </c>
      <c r="G306" s="333">
        <v>13.22733</v>
      </c>
      <c r="H306" s="333"/>
      <c r="I306" s="333">
        <v>652.54060000000004</v>
      </c>
      <c r="J306" s="360"/>
    </row>
    <row r="307" spans="1:10" ht="14.2" customHeight="1" thickBot="1" x14ac:dyDescent="0.6">
      <c r="A307" s="27"/>
      <c r="B307" s="359"/>
      <c r="C307" s="341" t="s">
        <v>46</v>
      </c>
      <c r="D307" s="342"/>
      <c r="E307" s="343"/>
      <c r="F307" s="344">
        <v>40.403799999999997</v>
      </c>
      <c r="G307" s="344">
        <v>2955.6170400000001</v>
      </c>
      <c r="H307" s="344"/>
      <c r="I307" s="344">
        <v>3987.19508</v>
      </c>
      <c r="J307" s="360"/>
    </row>
    <row r="308" spans="1:10" ht="14.2" customHeight="1" thickBot="1" x14ac:dyDescent="0.6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0.39150000000000001</v>
      </c>
      <c r="H308" s="339">
        <f>E308-G308</f>
        <v>9.6084999999999994</v>
      </c>
      <c r="I308" s="339">
        <v>0.69179999999999997</v>
      </c>
      <c r="J308" s="360"/>
    </row>
    <row r="309" spans="1:10" ht="14.2" customHeight="1" thickBot="1" x14ac:dyDescent="0.6">
      <c r="A309" s="27"/>
      <c r="B309" s="359"/>
      <c r="C309" s="345" t="s">
        <v>47</v>
      </c>
      <c r="D309" s="346"/>
      <c r="E309" s="347"/>
      <c r="F309" s="339">
        <v>0.51773000000000002</v>
      </c>
      <c r="G309" s="339">
        <v>42.593989999999998</v>
      </c>
      <c r="H309" s="339">
        <f>E309-G309</f>
        <v>-42.593989999999998</v>
      </c>
      <c r="I309" s="339">
        <v>62.450710000000001</v>
      </c>
      <c r="J309" s="360"/>
    </row>
    <row r="310" spans="1:10" ht="18.600000000000001" thickBot="1" x14ac:dyDescent="0.6">
      <c r="A310" s="27"/>
      <c r="B310" s="359"/>
      <c r="C310" s="348" t="s">
        <v>7</v>
      </c>
      <c r="D310" s="349">
        <f t="shared" ref="D310:I310" si="17">D299+D304+D305+D308+D309</f>
        <v>30216</v>
      </c>
      <c r="E310" s="349">
        <f t="shared" si="17"/>
        <v>34198</v>
      </c>
      <c r="F310" s="350">
        <f t="shared" si="17"/>
        <v>125.30789999999999</v>
      </c>
      <c r="G310" s="350">
        <f t="shared" si="17"/>
        <v>17859.926480000002</v>
      </c>
      <c r="H310" s="350">
        <f t="shared" si="17"/>
        <v>16338.07352</v>
      </c>
      <c r="I310" s="350">
        <f t="shared" si="17"/>
        <v>36072.682509999999</v>
      </c>
      <c r="J310" s="360"/>
    </row>
    <row r="311" spans="1:10" ht="14.2" customHeight="1" x14ac:dyDescent="0.55000000000000004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2" customHeight="1" x14ac:dyDescent="0.55000000000000004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2" customHeight="1" x14ac:dyDescent="0.55000000000000004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6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55000000000000004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55000000000000004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2" customHeight="1" thickBot="1" x14ac:dyDescent="0.6">
      <c r="A317" s="27"/>
      <c r="D317" s="1"/>
    </row>
    <row r="318" spans="1:10" ht="14.2" customHeight="1" thickTop="1" x14ac:dyDescent="0.55000000000000004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2" customHeight="1" x14ac:dyDescent="0.55000000000000004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2" customHeight="1" thickBot="1" x14ac:dyDescent="0.6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2" customHeight="1" thickBot="1" x14ac:dyDescent="0.6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2" customHeight="1" x14ac:dyDescent="0.55000000000000004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2" customHeight="1" x14ac:dyDescent="0.55000000000000004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2" customHeight="1" thickBot="1" x14ac:dyDescent="0.6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2" customHeight="1" thickBot="1" x14ac:dyDescent="0.6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2" customHeight="1" x14ac:dyDescent="0.55000000000000004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2" customHeight="1" x14ac:dyDescent="0.55000000000000004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2" customHeight="1" x14ac:dyDescent="0.55000000000000004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2" customHeight="1" thickBot="1" x14ac:dyDescent="0.6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6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6">
      <c r="A331" s="303"/>
      <c r="B331" s="362"/>
      <c r="C331" s="327" t="s">
        <v>73</v>
      </c>
      <c r="D331" s="366" t="s">
        <v>74</v>
      </c>
      <c r="E331" s="327" t="str">
        <f>F22</f>
        <v>FANGST UKE 41</v>
      </c>
      <c r="F331" s="327" t="str">
        <f>G22</f>
        <v>FANGST T.O.M UKE 41</v>
      </c>
      <c r="G331" s="367" t="str">
        <f>H22</f>
        <v>RESTKVOTER UKE 41</v>
      </c>
      <c r="H331" s="327" t="str">
        <f>I22</f>
        <v>FANGST T.O.M. UKE 41 2020</v>
      </c>
      <c r="I331" s="310"/>
      <c r="J331" s="363"/>
    </row>
    <row r="332" spans="1:10" ht="14.2" customHeight="1" thickBot="1" x14ac:dyDescent="0.6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1827.08673</v>
      </c>
      <c r="G332" s="418">
        <f>D332-F332</f>
        <v>-142.08672999999999</v>
      </c>
      <c r="H332" s="382">
        <f>SUM(H333:H334)</f>
        <v>1914.2534299999998</v>
      </c>
      <c r="I332" s="113"/>
      <c r="J332" s="360"/>
    </row>
    <row r="333" spans="1:10" ht="14.2" customHeight="1" thickBot="1" x14ac:dyDescent="0.6">
      <c r="A333" s="27"/>
      <c r="B333" s="359"/>
      <c r="C333" s="368" t="s">
        <v>65</v>
      </c>
      <c r="D333" s="416"/>
      <c r="E333" s="383"/>
      <c r="F333" s="383">
        <v>1518.92318</v>
      </c>
      <c r="G333" s="419"/>
      <c r="H333" s="383">
        <v>1555.7296899999999</v>
      </c>
      <c r="I333" s="113"/>
      <c r="J333" s="360"/>
    </row>
    <row r="334" spans="1:10" ht="14.2" customHeight="1" thickBot="1" x14ac:dyDescent="0.6">
      <c r="A334" s="27"/>
      <c r="B334" s="359"/>
      <c r="C334" s="368" t="s">
        <v>66</v>
      </c>
      <c r="D334" s="417"/>
      <c r="E334" s="384"/>
      <c r="F334" s="384">
        <v>308.16354999999999</v>
      </c>
      <c r="G334" s="420"/>
      <c r="H334" s="384">
        <v>358.52373999999998</v>
      </c>
      <c r="I334" s="113"/>
      <c r="J334" s="360"/>
    </row>
    <row r="335" spans="1:10" ht="14.2" customHeight="1" thickBot="1" x14ac:dyDescent="0.6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1302.8382999999999</v>
      </c>
      <c r="G335" s="418">
        <f>D335-F335</f>
        <v>-62.83829999999989</v>
      </c>
      <c r="H335" s="382">
        <f>SUM(H336:H337)</f>
        <v>1675.2456500000001</v>
      </c>
      <c r="I335" s="113"/>
      <c r="J335" s="360"/>
    </row>
    <row r="336" spans="1:10" ht="14.2" customHeight="1" thickBot="1" x14ac:dyDescent="0.6">
      <c r="A336" s="27"/>
      <c r="B336" s="359"/>
      <c r="C336" s="368" t="s">
        <v>65</v>
      </c>
      <c r="D336" s="416"/>
      <c r="E336" s="369"/>
      <c r="F336" s="369">
        <v>1056.9746</v>
      </c>
      <c r="G336" s="419"/>
      <c r="H336" s="369">
        <v>1358.1619000000001</v>
      </c>
      <c r="I336" s="113"/>
      <c r="J336" s="360"/>
    </row>
    <row r="337" spans="1:10" ht="14.2" customHeight="1" thickBot="1" x14ac:dyDescent="0.6">
      <c r="A337" s="27"/>
      <c r="B337" s="359"/>
      <c r="C337" s="368" t="s">
        <v>66</v>
      </c>
      <c r="D337" s="417"/>
      <c r="E337" s="369"/>
      <c r="F337" s="369">
        <v>245.86369999999999</v>
      </c>
      <c r="G337" s="420"/>
      <c r="H337" s="369">
        <v>317.08375000000001</v>
      </c>
      <c r="I337" s="113"/>
      <c r="J337" s="360"/>
    </row>
    <row r="338" spans="1:10" ht="14.2" customHeight="1" thickBot="1" x14ac:dyDescent="0.6">
      <c r="A338" s="27"/>
      <c r="B338" s="359"/>
      <c r="C338" s="337" t="s">
        <v>77</v>
      </c>
      <c r="D338" s="415">
        <v>1240</v>
      </c>
      <c r="E338" s="389">
        <f>SUM(E339:E340)</f>
        <v>42.093119999999999</v>
      </c>
      <c r="F338" s="389">
        <f>SUM(F339:F340)</f>
        <v>436.05709999999999</v>
      </c>
      <c r="G338" s="418">
        <f>D338-F338</f>
        <v>803.94290000000001</v>
      </c>
      <c r="H338" s="389">
        <f>SUM(H339:H340)</f>
        <v>590.96617000000003</v>
      </c>
      <c r="I338" s="113"/>
      <c r="J338" s="360"/>
    </row>
    <row r="339" spans="1:10" ht="14.2" customHeight="1" thickBot="1" x14ac:dyDescent="0.6">
      <c r="A339" s="27"/>
      <c r="B339" s="359"/>
      <c r="C339" s="368" t="s">
        <v>65</v>
      </c>
      <c r="D339" s="416"/>
      <c r="E339" s="369">
        <v>35.028619999999997</v>
      </c>
      <c r="F339" s="369">
        <v>374.04061999999999</v>
      </c>
      <c r="G339" s="419"/>
      <c r="H339" s="369">
        <v>485.91629</v>
      </c>
      <c r="I339" s="113"/>
      <c r="J339" s="360"/>
    </row>
    <row r="340" spans="1:10" ht="14.2" customHeight="1" thickBot="1" x14ac:dyDescent="0.6">
      <c r="A340" s="27"/>
      <c r="B340" s="359"/>
      <c r="C340" s="368" t="s">
        <v>66</v>
      </c>
      <c r="D340" s="417"/>
      <c r="E340" s="385">
        <v>7.0644999999999998</v>
      </c>
      <c r="F340" s="385">
        <v>62.016480000000001</v>
      </c>
      <c r="G340" s="420"/>
      <c r="H340" s="385">
        <v>105.04988</v>
      </c>
      <c r="I340" s="113"/>
      <c r="J340" s="360"/>
    </row>
    <row r="341" spans="1:10" ht="14.2" customHeight="1" thickBot="1" x14ac:dyDescent="0.6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2" customHeight="1" thickBot="1" x14ac:dyDescent="0.6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42.093119999999999</v>
      </c>
      <c r="F342" s="387">
        <f>F332+F335+F338+F341</f>
        <v>3565.9821299999999</v>
      </c>
      <c r="G342" s="377">
        <f>SUM(G332:G341)</f>
        <v>599.01787000000013</v>
      </c>
      <c r="H342" s="387">
        <f>H332+H335+H338+H341</f>
        <v>4180.4652499999993</v>
      </c>
      <c r="I342" s="113"/>
      <c r="J342" s="360"/>
    </row>
    <row r="343" spans="1:10" ht="14.2" customHeight="1" x14ac:dyDescent="0.55000000000000004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2" customHeight="1" thickBot="1" x14ac:dyDescent="0.6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  <row r="65537" ht="0" hidden="1" customHeight="1" x14ac:dyDescent="0.55000000000000004"/>
    <row r="65538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41
&amp;"-,Normal"&amp;11(iht. motatte landings- og sluttsedler fra fiskesalgslagene; alle tallstørrelser i hele tonn)&amp;R17.10.2021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Nadia Jdaini</cp:lastModifiedBy>
  <cp:lastPrinted>2021-09-13T12:24:16Z</cp:lastPrinted>
  <dcterms:created xsi:type="dcterms:W3CDTF">2011-07-06T12:13:20Z</dcterms:created>
  <dcterms:modified xsi:type="dcterms:W3CDTF">2021-10-20T11:06:10Z</dcterms:modified>
</cp:coreProperties>
</file>