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L:\Regulering\kjgra\03 - Ukesstatistikk\Excel\2019\UKE 18\"/>
    </mc:Choice>
  </mc:AlternateContent>
  <bookViews>
    <workbookView xWindow="0" yWindow="0" windowWidth="28800" windowHeight="14820" tabRatio="413"/>
  </bookViews>
  <sheets>
    <sheet name="UKE_18_2019" sheetId="1" r:id="rId1"/>
  </sheets>
  <definedNames>
    <definedName name="Z_14D440E4_F18A_4F78_9989_38C1B133222D_.wvu.Cols" localSheetId="0" hidden="1">UKE_18_2019!#REF!</definedName>
    <definedName name="Z_14D440E4_F18A_4F78_9989_38C1B133222D_.wvu.PrintArea" localSheetId="0" hidden="1">UKE_18_2019!$B$1:$M$245</definedName>
    <definedName name="Z_14D440E4_F18A_4F78_9989_38C1B133222D_.wvu.Rows" localSheetId="0" hidden="1">UKE_18_2019!$357:$1048576,UKE_18_2019!$246:$356</definedName>
  </definedNames>
  <calcPr calcId="162913"/>
  <customWorkbookViews>
    <customWorkbookView name="ekstra" guid="{14D440E4-F18A-4F78-9989-38C1B133222D}" maximized="1" xWindow="1" yWindow="1" windowWidth="1280" windowHeight="803" tabRatio="374" activeSheetId="1"/>
  </customWorkbookViews>
</workbook>
</file>

<file path=xl/calcChain.xml><?xml version="1.0" encoding="utf-8"?>
<calcChain xmlns="http://schemas.openxmlformats.org/spreadsheetml/2006/main">
  <c r="G26" i="1" l="1"/>
  <c r="G25" i="1"/>
  <c r="G32" i="1"/>
  <c r="F36" i="1"/>
  <c r="F32" i="1" s="1"/>
  <c r="J38" i="1"/>
  <c r="J32" i="1"/>
  <c r="F24" i="1" l="1"/>
  <c r="J24" i="1" l="1"/>
  <c r="D226" i="1" l="1"/>
  <c r="E241" i="1"/>
  <c r="G24" i="1" l="1"/>
  <c r="E176" i="1" l="1"/>
  <c r="E187" i="1" s="1"/>
  <c r="J31" i="1" l="1"/>
  <c r="F31" i="1" l="1"/>
  <c r="F23" i="1" s="1"/>
  <c r="H39" i="1"/>
  <c r="E129" i="1" l="1"/>
  <c r="E24" i="1"/>
  <c r="E20" i="1"/>
  <c r="E31" i="1"/>
  <c r="E23" i="1" l="1"/>
  <c r="I21" i="1" l="1"/>
  <c r="D31" i="1" l="1"/>
  <c r="D24" i="1"/>
  <c r="D20" i="1"/>
  <c r="D88" i="1"/>
  <c r="D87" i="1" s="1"/>
  <c r="D84" i="1"/>
  <c r="D176" i="1"/>
  <c r="D187" i="1" s="1"/>
  <c r="D128" i="1"/>
  <c r="D123" i="1"/>
  <c r="D117" i="1"/>
  <c r="D98" i="1" l="1"/>
  <c r="D23" i="1"/>
  <c r="D39" i="1" s="1"/>
  <c r="D122" i="1"/>
  <c r="D136" i="1" s="1"/>
  <c r="D111" i="1" l="1"/>
  <c r="F59" i="1" l="1"/>
  <c r="E59" i="1"/>
  <c r="H59" i="1"/>
  <c r="H65" i="1" s="1"/>
  <c r="D198" i="1"/>
  <c r="D150" i="1"/>
  <c r="H111" i="1"/>
  <c r="F111" i="1"/>
  <c r="H77" i="1"/>
  <c r="F77" i="1"/>
  <c r="D77" i="1"/>
  <c r="D52" i="1"/>
  <c r="H14" i="1"/>
  <c r="F14" i="1"/>
  <c r="D14" i="1"/>
  <c r="E39" i="1" l="1"/>
  <c r="H169" i="1"/>
  <c r="F169" i="1"/>
  <c r="D241" i="1" l="1"/>
  <c r="I237" i="1"/>
  <c r="G237" i="1"/>
  <c r="H237" i="1" s="1"/>
  <c r="F237" i="1"/>
  <c r="I234" i="1"/>
  <c r="G234" i="1"/>
  <c r="H234" i="1" s="1"/>
  <c r="F234" i="1"/>
  <c r="I231" i="1"/>
  <c r="G231" i="1"/>
  <c r="H231" i="1" s="1"/>
  <c r="F231" i="1"/>
  <c r="H241" i="1" l="1"/>
  <c r="F241" i="1"/>
  <c r="I241" i="1"/>
  <c r="G241" i="1"/>
  <c r="G206" i="1" l="1"/>
  <c r="G207" i="1"/>
  <c r="G208" i="1"/>
  <c r="G205" i="1"/>
  <c r="G58" i="1" l="1"/>
  <c r="G56" i="1"/>
  <c r="E123" i="1" l="1"/>
  <c r="E122" i="1" s="1"/>
  <c r="D65" i="1" l="1"/>
  <c r="H185" i="1" l="1"/>
  <c r="H181" i="1"/>
  <c r="H180" i="1"/>
  <c r="H179" i="1"/>
  <c r="H178" i="1"/>
  <c r="H177" i="1"/>
  <c r="H135" i="1" l="1"/>
  <c r="H134" i="1"/>
  <c r="H133" i="1"/>
  <c r="H132" i="1"/>
  <c r="H131" i="1"/>
  <c r="H129" i="1"/>
  <c r="H125" i="1"/>
  <c r="H126" i="1"/>
  <c r="H127" i="1"/>
  <c r="H124" i="1"/>
  <c r="H121" i="1"/>
  <c r="H120" i="1"/>
  <c r="H119" i="1"/>
  <c r="H118" i="1"/>
  <c r="H97" i="1"/>
  <c r="H95" i="1"/>
  <c r="H94" i="1"/>
  <c r="H93" i="1"/>
  <c r="H90" i="1"/>
  <c r="H91" i="1"/>
  <c r="H92" i="1"/>
  <c r="H89" i="1"/>
  <c r="H86" i="1"/>
  <c r="H85" i="1"/>
  <c r="I36" i="1"/>
  <c r="I35" i="1"/>
  <c r="I34" i="1"/>
  <c r="I32" i="1"/>
  <c r="I30" i="1"/>
  <c r="I26" i="1"/>
  <c r="I27" i="1"/>
  <c r="I28" i="1"/>
  <c r="I25" i="1"/>
  <c r="I22" i="1"/>
  <c r="I20" i="1" l="1"/>
  <c r="H123" i="1"/>
  <c r="H117" i="1"/>
  <c r="H96" i="1" l="1"/>
  <c r="I182" i="1" l="1"/>
  <c r="G33" i="1" l="1"/>
  <c r="I33" i="1" l="1"/>
  <c r="F33" i="1"/>
  <c r="F130" i="1"/>
  <c r="F123" i="1" l="1"/>
  <c r="F122" i="1" s="1"/>
  <c r="G29" i="1" l="1"/>
  <c r="F29" i="1" s="1"/>
  <c r="I29" i="1" l="1"/>
  <c r="F176" i="1"/>
  <c r="G176" i="1"/>
  <c r="I130" i="1" l="1"/>
  <c r="I117" i="1"/>
  <c r="I123" i="1"/>
  <c r="I122" i="1" s="1"/>
  <c r="G31" i="1"/>
  <c r="G23" i="1" s="1"/>
  <c r="I136" i="1" l="1"/>
  <c r="I176" i="1"/>
  <c r="I31" i="1" l="1"/>
  <c r="I24" i="1"/>
  <c r="H88" i="1"/>
  <c r="H87" i="1" s="1"/>
  <c r="I23" i="1" l="1"/>
  <c r="F182" i="1" l="1"/>
  <c r="F187" i="1" s="1"/>
  <c r="G182" i="1"/>
  <c r="H182" i="1" s="1"/>
  <c r="I187" i="1"/>
  <c r="G130" i="1"/>
  <c r="H130" i="1" s="1"/>
  <c r="D209" i="1" l="1"/>
  <c r="F159" i="1" l="1"/>
  <c r="E159" i="1"/>
  <c r="D159" i="1"/>
  <c r="G158" i="1"/>
  <c r="G157" i="1"/>
  <c r="G156" i="1"/>
  <c r="H128" i="1"/>
  <c r="H122" i="1" s="1"/>
  <c r="G123" i="1"/>
  <c r="G117" i="1"/>
  <c r="F117" i="1"/>
  <c r="F136" i="1" s="1"/>
  <c r="E117" i="1"/>
  <c r="E136" i="1" s="1"/>
  <c r="G63" i="1"/>
  <c r="F65" i="1"/>
  <c r="G65" i="1" s="1"/>
  <c r="E65" i="1"/>
  <c r="G122" i="1" l="1"/>
  <c r="G159" i="1"/>
  <c r="G59" i="1"/>
  <c r="G136" i="1" l="1"/>
  <c r="H136" i="1" s="1"/>
  <c r="I88" i="1"/>
  <c r="I87" i="1" s="1"/>
  <c r="G88" i="1"/>
  <c r="G87" i="1" s="1"/>
  <c r="F88" i="1"/>
  <c r="F87" i="1" s="1"/>
  <c r="E88" i="1"/>
  <c r="E87" i="1" s="1"/>
  <c r="H84" i="1"/>
  <c r="I84" i="1"/>
  <c r="G84" i="1"/>
  <c r="F84" i="1"/>
  <c r="E84" i="1"/>
  <c r="F83" i="1"/>
  <c r="G83" i="1"/>
  <c r="H83" i="1"/>
  <c r="I83" i="1"/>
  <c r="I38" i="1"/>
  <c r="I37" i="1"/>
  <c r="J20" i="1"/>
  <c r="G20" i="1"/>
  <c r="G39" i="1" s="1"/>
  <c r="F20" i="1"/>
  <c r="F39" i="1" s="1"/>
  <c r="I39" i="1" l="1"/>
  <c r="E98" i="1"/>
  <c r="I98" i="1"/>
  <c r="H98" i="1"/>
  <c r="G98" i="1"/>
  <c r="F98" i="1"/>
  <c r="J23" i="1"/>
  <c r="J39" i="1" s="1"/>
  <c r="F209" i="1" l="1"/>
  <c r="E209" i="1" l="1"/>
  <c r="G187" i="1" l="1"/>
  <c r="H209" i="1" l="1"/>
  <c r="H159" i="1" l="1"/>
  <c r="G209" i="1" l="1"/>
  <c r="H204" i="1"/>
  <c r="I230" i="1" s="1"/>
  <c r="G204" i="1"/>
  <c r="F204" i="1"/>
  <c r="G230" i="1" s="1"/>
  <c r="E204" i="1"/>
  <c r="F230" i="1" s="1"/>
  <c r="H186" i="1"/>
  <c r="I175" i="1"/>
  <c r="H175" i="1"/>
  <c r="G175" i="1"/>
  <c r="F175" i="1"/>
  <c r="H155" i="1"/>
  <c r="G155" i="1"/>
  <c r="F155" i="1"/>
  <c r="E155" i="1"/>
  <c r="I116" i="1"/>
  <c r="H116" i="1"/>
  <c r="G116" i="1"/>
  <c r="F116" i="1"/>
  <c r="H55" i="1"/>
  <c r="G55" i="1"/>
  <c r="F55" i="1"/>
  <c r="E55" i="1"/>
  <c r="H176" i="1" l="1"/>
  <c r="H187" i="1" s="1"/>
</calcChain>
</file>

<file path=xl/sharedStrings.xml><?xml version="1.0" encoding="utf-8"?>
<sst xmlns="http://schemas.openxmlformats.org/spreadsheetml/2006/main" count="255" uniqueCount="129">
  <si>
    <t>TORSK NORD FOR 62°N</t>
  </si>
  <si>
    <t>KVOTEOVERSIKT</t>
  </si>
  <si>
    <t>KVOTER</t>
  </si>
  <si>
    <t>Russland</t>
  </si>
  <si>
    <t>TAC inkl. norsk kysttorsk</t>
  </si>
  <si>
    <t>Trål</t>
  </si>
  <si>
    <t>Konvensjonelle</t>
  </si>
  <si>
    <t>Disp. norsk kvote</t>
  </si>
  <si>
    <t>FANGSTOVERSIKT</t>
  </si>
  <si>
    <t>Totalt</t>
  </si>
  <si>
    <t>Gruppekvote</t>
  </si>
  <si>
    <t>Seitrål</t>
  </si>
  <si>
    <t>Torsketrål</t>
  </si>
  <si>
    <t>Forskning og undervisning</t>
  </si>
  <si>
    <t>Annet/ufordelt</t>
  </si>
  <si>
    <t>Ferskfiskordning</t>
  </si>
  <si>
    <t>Trål totalt</t>
  </si>
  <si>
    <t>Konvensjonelle totalt</t>
  </si>
  <si>
    <t>Konvensjonelle havfiskefartøy:</t>
  </si>
  <si>
    <t>FARTØYGRUPPER</t>
  </si>
  <si>
    <t>GRUPPEKVOTER</t>
  </si>
  <si>
    <t>KONVENSJONELLE GRUPPEKVOTER</t>
  </si>
  <si>
    <t>Gruppekvote under 11 meter hj.lengde</t>
  </si>
  <si>
    <t>Gruppekvote 11 - 14,99 meter hj.lengde</t>
  </si>
  <si>
    <t>Gruppekvote 15 - 20,99 meter hj.lengde</t>
  </si>
  <si>
    <t>Konv. havfiskefartøy</t>
  </si>
  <si>
    <t>HYSE NORD FOR 62°N</t>
  </si>
  <si>
    <t>Norge</t>
  </si>
  <si>
    <t>Tredjeland</t>
  </si>
  <si>
    <t>Konvensjonelle havfiskefartøy</t>
  </si>
  <si>
    <t>BLÅKVEITE NORD FOR 62°N</t>
  </si>
  <si>
    <t>TAC</t>
  </si>
  <si>
    <t>Trålere</t>
  </si>
  <si>
    <t>0 - 13,9 meter største lengde</t>
  </si>
  <si>
    <t>14-19,9 meter største lengde</t>
  </si>
  <si>
    <t>20-27,9 meter største lengde</t>
  </si>
  <si>
    <t>Forskning</t>
  </si>
  <si>
    <t>SEI NORD FOR 62°N</t>
  </si>
  <si>
    <t>Not</t>
  </si>
  <si>
    <t>Bifangst industritrålfisket</t>
  </si>
  <si>
    <t>Seigarn</t>
  </si>
  <si>
    <t>Bifangst</t>
  </si>
  <si>
    <t>Agn</t>
  </si>
  <si>
    <t>SEI I NORDSJØEN OG SKAGERRAK</t>
  </si>
  <si>
    <t>EU</t>
  </si>
  <si>
    <t>Konvensjonell</t>
  </si>
  <si>
    <t>Pelagisk-/nordsjøtrål</t>
  </si>
  <si>
    <t>Avgrenset nordsjøtrål</t>
  </si>
  <si>
    <t>Andre konvensjonelle fartøy</t>
  </si>
  <si>
    <t>Annet (inkl. agn og fritidsfiske)</t>
  </si>
  <si>
    <t>TORSK I NORDSJØEN</t>
  </si>
  <si>
    <t>Trål (bifangst)</t>
  </si>
  <si>
    <t>Total</t>
  </si>
  <si>
    <t>FORDELING AV NORSK KVOTE</t>
  </si>
  <si>
    <t>GRUPPEKVOTE</t>
  </si>
  <si>
    <r>
      <t>Norge</t>
    </r>
    <r>
      <rPr>
        <vertAlign val="superscript"/>
        <sz val="11"/>
        <color theme="1"/>
        <rFont val="Calibri"/>
        <family val="2"/>
        <scheme val="minor"/>
      </rPr>
      <t>1</t>
    </r>
  </si>
  <si>
    <t>Annet (inkl. fritidsfiske)</t>
  </si>
  <si>
    <t>Disponibel kvote</t>
  </si>
  <si>
    <t>Konvensjonelle fartøy under 28 m</t>
  </si>
  <si>
    <t>Gruppekvote 11 - 14,9 meter hj.lengde</t>
  </si>
  <si>
    <t>Gruppekvote 15 - 20,9 meter hj.lengde</t>
  </si>
  <si>
    <r>
      <t>Rekreasjons- og ungdomsfiske</t>
    </r>
    <r>
      <rPr>
        <b/>
        <vertAlign val="superscript"/>
        <sz val="11"/>
        <color theme="1"/>
        <rFont val="Calibri"/>
        <family val="2"/>
      </rPr>
      <t>2</t>
    </r>
  </si>
  <si>
    <t>RESTKVOTER</t>
  </si>
  <si>
    <t>SNABELUER NORD FOR 62°N</t>
  </si>
  <si>
    <t>Inkluderer kun fangst som er oppført som snabeluer på sluttseddel, det er ikke tatt høyde for eventuell feilrapportering av uerart</t>
  </si>
  <si>
    <r>
      <t>Rekreasjons- og ungdomsfiske</t>
    </r>
    <r>
      <rPr>
        <b/>
        <vertAlign val="superscript"/>
        <sz val="11"/>
        <color theme="1"/>
        <rFont val="Calibri"/>
        <family val="2"/>
      </rPr>
      <t>3</t>
    </r>
  </si>
  <si>
    <t xml:space="preserve"> </t>
  </si>
  <si>
    <r>
      <t>Russland</t>
    </r>
    <r>
      <rPr>
        <vertAlign val="superscript"/>
        <sz val="11"/>
        <color theme="1"/>
        <rFont val="Calibri"/>
        <family val="2"/>
        <scheme val="minor"/>
      </rPr>
      <t>2</t>
    </r>
  </si>
  <si>
    <r>
      <t>Tredjeland</t>
    </r>
    <r>
      <rPr>
        <vertAlign val="superscript"/>
        <sz val="11"/>
        <color theme="1"/>
        <rFont val="Calibri"/>
        <family val="2"/>
        <scheme val="minor"/>
      </rPr>
      <t>3</t>
    </r>
  </si>
  <si>
    <r>
      <t>HERAV FERSKFISK-ORDNING</t>
    </r>
    <r>
      <rPr>
        <b/>
        <vertAlign val="superscript"/>
        <sz val="12"/>
        <color theme="1"/>
        <rFont val="Calibri"/>
        <family val="2"/>
      </rPr>
      <t>2</t>
    </r>
  </si>
  <si>
    <t>FORSKRIFTS-KVOTER</t>
  </si>
  <si>
    <t>Kvotebonus levende lagring</t>
  </si>
  <si>
    <r>
      <t>Kystfiskekvote</t>
    </r>
    <r>
      <rPr>
        <b/>
        <vertAlign val="superscript"/>
        <sz val="11"/>
        <color theme="1"/>
        <rFont val="Calibri"/>
        <family val="2"/>
      </rPr>
      <t>2</t>
    </r>
  </si>
  <si>
    <r>
      <t>Norge</t>
    </r>
    <r>
      <rPr>
        <vertAlign val="superscript"/>
        <sz val="11"/>
        <color indexed="8"/>
        <rFont val="Calibri"/>
        <family val="2"/>
      </rPr>
      <t>1</t>
    </r>
  </si>
  <si>
    <r>
      <t>Torsketrål</t>
    </r>
    <r>
      <rPr>
        <vertAlign val="superscript"/>
        <sz val="11"/>
        <color theme="1"/>
        <rFont val="Calibri"/>
        <family val="2"/>
        <scheme val="minor"/>
      </rPr>
      <t>1</t>
    </r>
  </si>
  <si>
    <r>
      <rPr>
        <vertAlign val="superscript"/>
        <sz val="9"/>
        <color theme="1"/>
        <rFont val="Calibri"/>
        <family val="2"/>
        <scheme val="minor"/>
      </rPr>
      <t xml:space="preserve">1 </t>
    </r>
    <r>
      <rPr>
        <sz val="9"/>
        <color theme="1"/>
        <rFont val="Calibri"/>
        <family val="2"/>
        <scheme val="minor"/>
      </rPr>
      <t>Fangst av torsketrålere med strukturkvoter fra seitrål føres i sin helhet på torsketrål</t>
    </r>
  </si>
  <si>
    <r>
      <t>Trål totalt</t>
    </r>
    <r>
      <rPr>
        <b/>
        <vertAlign val="superscript"/>
        <sz val="11"/>
        <color theme="1"/>
        <rFont val="Calibri"/>
        <family val="2"/>
      </rPr>
      <t>1</t>
    </r>
  </si>
  <si>
    <t>Andre land</t>
  </si>
  <si>
    <t>Bifangst konv. kystfartøy o. 28 m</t>
  </si>
  <si>
    <r>
      <t>Avsetninger</t>
    </r>
    <r>
      <rPr>
        <vertAlign val="superscript"/>
        <sz val="11"/>
        <color theme="1"/>
        <rFont val="Calibri"/>
        <family val="2"/>
      </rPr>
      <t>1</t>
    </r>
  </si>
  <si>
    <t>Lukket gruppe</t>
  </si>
  <si>
    <t>Åpen gruppe</t>
  </si>
  <si>
    <r>
      <t>Lukket gruppe</t>
    </r>
    <r>
      <rPr>
        <b/>
        <i/>
        <vertAlign val="superscript"/>
        <sz val="11"/>
        <color theme="1"/>
        <rFont val="Calibri"/>
        <family val="2"/>
      </rPr>
      <t>1</t>
    </r>
    <r>
      <rPr>
        <b/>
        <i/>
        <sz val="11"/>
        <color theme="1"/>
        <rFont val="Calibri"/>
        <family val="2"/>
      </rPr>
      <t>:</t>
    </r>
  </si>
  <si>
    <t>Åpen gruppe:</t>
  </si>
  <si>
    <t>Gruppekvote 21 - 27,9 meter hj.lengde</t>
  </si>
  <si>
    <r>
      <t>Ferskfiskordning lukket gruppe</t>
    </r>
    <r>
      <rPr>
        <i/>
        <vertAlign val="superscript"/>
        <sz val="10"/>
        <color theme="1"/>
        <rFont val="Calibri"/>
        <family val="2"/>
      </rPr>
      <t>2</t>
    </r>
  </si>
  <si>
    <r>
      <t>Ferskfiskordning åpen gruppe</t>
    </r>
    <r>
      <rPr>
        <i/>
        <vertAlign val="superscript"/>
        <sz val="10"/>
        <color theme="1"/>
        <rFont val="Calibri"/>
        <family val="2"/>
      </rPr>
      <t>2</t>
    </r>
  </si>
  <si>
    <r>
      <t>Lukket gruppe</t>
    </r>
    <r>
      <rPr>
        <b/>
        <i/>
        <vertAlign val="superscript"/>
        <sz val="11"/>
        <color theme="1"/>
        <rFont val="Calibri"/>
        <family val="2"/>
      </rPr>
      <t>2</t>
    </r>
    <r>
      <rPr>
        <b/>
        <i/>
        <sz val="11"/>
        <color theme="1"/>
        <rFont val="Calibri"/>
        <family val="2"/>
      </rPr>
      <t>:</t>
    </r>
  </si>
  <si>
    <t>LANDET KVANTUM AV TORSK, HYSE, SEI, BLÅKVEITE, SNABELUER OG REKER I 2019</t>
  </si>
  <si>
    <t>REKER I NORDSJØEN OG SKAGERRAK</t>
  </si>
  <si>
    <t>PERIODER</t>
  </si>
  <si>
    <t>PERIODE-KVOTER</t>
  </si>
  <si>
    <t>Første periode totalt</t>
  </si>
  <si>
    <t>Andre periode totalt</t>
  </si>
  <si>
    <t>Tredje periode totalt</t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</si>
  <si>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Avsetningen til tredjeland og kvotebytte med EU, til sammen 680 tonn, er trukket ut fra norsk kvote</t>
    </r>
  </si>
  <si>
    <t>Avsetninger</t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</si>
  <si>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Inklusive 5 410 tonn avsatt til rekrutteringsordningen</t>
    </r>
  </si>
  <si>
    <r>
      <rPr>
        <vertAlign val="superscript"/>
        <sz val="9"/>
        <color theme="1"/>
        <rFont val="Calibri"/>
        <family val="2"/>
      </rPr>
      <t xml:space="preserve">2 </t>
    </r>
    <r>
      <rPr>
        <sz val="9"/>
        <color theme="1"/>
        <rFont val="Calibri"/>
        <family val="2"/>
      </rPr>
      <t>Estimert fiske på ferskfiskordning og kystfiskekvote baseres på beregninger fra Norges Råfisklag</t>
    </r>
  </si>
  <si>
    <r>
      <t xml:space="preserve">1 </t>
    </r>
    <r>
      <rPr>
        <sz val="9"/>
        <color theme="1"/>
        <rFont val="Calibri"/>
        <family val="2"/>
      </rPr>
      <t xml:space="preserve">Periodekvote første periode: 5 500 tonn, periodekvote andre periode: 2 300 tonn, bifangstavsetning: 263 tonn </t>
    </r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</si>
  <si>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Inklusive 1 719 tonn avsatt til rekrutteringsordningen</t>
    </r>
  </si>
  <si>
    <r>
      <rPr>
        <vertAlign val="superscript"/>
        <sz val="9"/>
        <color theme="1"/>
        <rFont val="Calibri"/>
        <family val="2"/>
      </rPr>
      <t>1</t>
    </r>
    <r>
      <rPr>
        <sz val="9"/>
        <color theme="1"/>
        <rFont val="Calibri"/>
        <family val="2"/>
      </rPr>
      <t xml:space="preserve"> Det er avsatt 129 tonn til forsknings- og undervisningskvoter, 2 000 tonn til fangst innenfor ungdomsfiskeordningen og rekreasjonsfiske, 250 tonn til agnformål og 1 503 tonn til rekrutteringsordningen</t>
    </r>
  </si>
  <si>
    <r>
      <rPr>
        <vertAlign val="superscript"/>
        <sz val="9"/>
        <color theme="1"/>
        <rFont val="Calibri"/>
        <family val="2"/>
        <scheme val="minor"/>
      </rPr>
      <t xml:space="preserve">1 </t>
    </r>
    <r>
      <rPr>
        <sz val="9"/>
        <color theme="1"/>
        <rFont val="Calibri"/>
        <family val="2"/>
        <scheme val="minor"/>
      </rPr>
      <t>Fangst av torsketrålere med strukturkvoter fra seitrål føres i sin helhet på torsketrål, og motsatt</t>
    </r>
  </si>
  <si>
    <r>
      <rPr>
        <vertAlign val="superscript"/>
        <sz val="9"/>
        <color theme="1"/>
        <rFont val="Calibri"/>
        <family val="2"/>
      </rPr>
      <t xml:space="preserve">2 </t>
    </r>
    <r>
      <rPr>
        <sz val="9"/>
        <color theme="1"/>
        <rFont val="Calibri"/>
        <family val="2"/>
      </rPr>
      <t>Inklusive 1 503 tonn avsatt til rekrutteringsordningen</t>
    </r>
  </si>
  <si>
    <r>
      <t xml:space="preserve">1 </t>
    </r>
    <r>
      <rPr>
        <sz val="9"/>
        <color theme="1"/>
        <rFont val="Calibri"/>
        <family val="2"/>
      </rPr>
      <t>Av den norske kvoten er det avsatt 34 tonn til forsknings- og undervisningsformål</t>
    </r>
  </si>
  <si>
    <r>
      <t xml:space="preserve">2 </t>
    </r>
    <r>
      <rPr>
        <sz val="9"/>
        <color theme="1"/>
        <rFont val="Calibri"/>
        <family val="2"/>
      </rPr>
      <t>11 676 tonn i et direktefiske etter snabeluer og 1000 tonn til dekning av bifangst</t>
    </r>
  </si>
  <si>
    <r>
      <rPr>
        <vertAlign val="superscript"/>
        <sz val="9"/>
        <color theme="1"/>
        <rFont val="Calibri"/>
        <family val="2"/>
      </rPr>
      <t xml:space="preserve">3 </t>
    </r>
    <r>
      <rPr>
        <sz val="9"/>
        <rFont val="Calibri"/>
        <family val="2"/>
      </rPr>
      <t>2 204</t>
    </r>
    <r>
      <rPr>
        <sz val="9"/>
        <color theme="1"/>
        <rFont val="Calibri"/>
        <family val="2"/>
      </rPr>
      <t xml:space="preserve"> tonn i Fiskevernsonen ved Svalbard og 3 172 tonn i internasjonalt farvann i Norskehavet. I tillegg er det avsatt 1 000 tonn snabeluer til EU-fartøys fiske. </t>
    </r>
  </si>
  <si>
    <r>
      <rPr>
        <vertAlign val="superscript"/>
        <sz val="9"/>
        <color theme="1"/>
        <rFont val="Calibri"/>
        <family val="2"/>
        <scheme val="minor"/>
      </rPr>
      <t>1</t>
    </r>
    <r>
      <rPr>
        <sz val="9"/>
        <color theme="1"/>
        <rFont val="Calibri"/>
        <family val="2"/>
        <scheme val="minor"/>
      </rPr>
      <t xml:space="preserve"> Avsetningen til tredjeland er trukket ut fra norsk kvote</t>
    </r>
  </si>
  <si>
    <t xml:space="preserve">  Av den norske kvoten er det avsatt 50 tonn til forsknings- og undervisningsformål</t>
  </si>
  <si>
    <t xml:space="preserve">  Av den norske kvoten er det avsatt 10 tonn til forsknings- og undervisningsformål</t>
  </si>
  <si>
    <r>
      <t>JUSTERTE KVOTER</t>
    </r>
    <r>
      <rPr>
        <b/>
        <vertAlign val="superscript"/>
        <sz val="12"/>
        <rFont val="Calibri"/>
        <family val="2"/>
      </rPr>
      <t>4</t>
    </r>
  </si>
  <si>
    <r>
      <rPr>
        <vertAlign val="superscript"/>
        <sz val="9"/>
        <color theme="1"/>
        <rFont val="Calibri"/>
        <family val="2"/>
      </rPr>
      <t>4</t>
    </r>
    <r>
      <rPr>
        <sz val="9"/>
        <color theme="1"/>
        <rFont val="Calibri"/>
        <family val="2"/>
      </rPr>
      <t xml:space="preserve"> Kvoter justert for kvotefleksibilitet, dvs. kvoteoverføringer fra 2018</t>
    </r>
  </si>
  <si>
    <r>
      <t>JUSTERTE KVOTER</t>
    </r>
    <r>
      <rPr>
        <b/>
        <vertAlign val="superscript"/>
        <sz val="12"/>
        <rFont val="Calibri"/>
        <family val="2"/>
      </rPr>
      <t>3</t>
    </r>
  </si>
  <si>
    <r>
      <rPr>
        <vertAlign val="superscript"/>
        <sz val="9"/>
        <color theme="1"/>
        <rFont val="Calibri"/>
        <family val="2"/>
      </rPr>
      <t>3</t>
    </r>
    <r>
      <rPr>
        <sz val="9"/>
        <color theme="1"/>
        <rFont val="Calibri"/>
        <family val="2"/>
      </rPr>
      <t xml:space="preserve"> Kvoter justert for kvotefleksibilitet, dvs. kvoteoverføringer fra 2018</t>
    </r>
  </si>
  <si>
    <r>
      <t>JUSTERTE KVOTER</t>
    </r>
    <r>
      <rPr>
        <b/>
        <vertAlign val="superscript"/>
        <sz val="12"/>
        <color theme="1"/>
        <rFont val="Calibri"/>
        <family val="2"/>
      </rPr>
      <t>4</t>
    </r>
  </si>
  <si>
    <r>
      <t>JUSTERTE KVOTER</t>
    </r>
    <r>
      <rPr>
        <b/>
        <vertAlign val="superscript"/>
        <sz val="12"/>
        <color theme="1"/>
        <rFont val="Calibri"/>
        <family val="2"/>
      </rPr>
      <t>2</t>
    </r>
  </si>
  <si>
    <r>
      <t>Tredjeland</t>
    </r>
    <r>
      <rPr>
        <vertAlign val="superscript"/>
        <sz val="11"/>
        <color theme="1"/>
        <rFont val="Calibri"/>
        <family val="2"/>
      </rPr>
      <t>1</t>
    </r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</si>
  <si>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5 259 tonn er overført fra ubenyttet tredjelandskvote til norsk totalkvote</t>
    </r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</si>
  <si>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1 609 tonn er overført fra ubenyttet tredjelandskvote til norsk totalkvote</t>
    </r>
  </si>
  <si>
    <r>
      <rPr>
        <vertAlign val="superscript"/>
        <sz val="9"/>
        <color theme="1"/>
        <rFont val="Calibri"/>
        <family val="2"/>
        <scheme val="minor"/>
      </rPr>
      <t>2</t>
    </r>
    <r>
      <rPr>
        <sz val="9"/>
        <color theme="1"/>
        <rFont val="Calibri"/>
        <family val="2"/>
        <scheme val="minor"/>
      </rPr>
      <t xml:space="preserve"> Kvoter justert for kvotefleksibilitet, dvs. kvoteoverføringer fra 2018. I tillegg er estimert kvantum av sei som gikk til oppmaling i 2018 belastet Pelagisk-/Nordsjøtrål.</t>
    </r>
  </si>
  <si>
    <t>JUSTERTE PERIODE-KVOTER</t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</si>
  <si>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Avsetningen til tredjeland og kvotebytte med EU, til sammen 323 tonn, er trukket ut fra norsk kvote</t>
    </r>
  </si>
  <si>
    <r>
      <t xml:space="preserve">Annet/ufordelt </t>
    </r>
    <r>
      <rPr>
        <b/>
        <sz val="10"/>
        <color theme="1"/>
        <rFont val="Calibri"/>
        <family val="2"/>
      </rPr>
      <t>(inkl. distriktskvote)</t>
    </r>
  </si>
  <si>
    <r>
      <t xml:space="preserve">3 </t>
    </r>
    <r>
      <rPr>
        <sz val="9"/>
        <color theme="1"/>
        <rFont val="Calibri"/>
        <family val="2"/>
      </rPr>
      <t>Registrert rekreasjonsfiske utgjør 1716 tonn, men det legges til grunn at hele avsetningen tas</t>
    </r>
  </si>
  <si>
    <r>
      <t xml:space="preserve">2 </t>
    </r>
    <r>
      <rPr>
        <sz val="9"/>
        <color theme="1"/>
        <rFont val="Calibri"/>
        <family val="2"/>
      </rPr>
      <t>Registrert rekreasjonsfiske utgjør 44 tonn, men det legges til grunn at hele avsetningen tas</t>
    </r>
  </si>
  <si>
    <r>
      <t>3</t>
    </r>
    <r>
      <rPr>
        <sz val="9"/>
        <color theme="1"/>
        <rFont val="Calibri"/>
        <family val="2"/>
      </rPr>
      <t xml:space="preserve"> Registrert rekreasjonsfiske utgjør 173 tonn, men det legges til grunn at hele avsetningen tas</t>
    </r>
  </si>
  <si>
    <t>LANDET KVANTUM UKE 18</t>
  </si>
  <si>
    <t>LANDET KVANTUM T.O.M UKE 18</t>
  </si>
  <si>
    <t>LANDET KVANTUM T.O.M. UKE 18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</si>
</sst>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 * #,##0.00_ ;_ * \-#,##0.00_ ;_ * &quot;-&quot;??_ ;_ @_ "/>
    <numFmt numFmtId="165" formatCode="_ * #,##0_ ;_ * \-#,##0_ ;_ * &quot;-&quot;??_ ;_ @_ "/>
    <numFmt numFmtId="166" formatCode="dd\.mm\.yyyy"/>
  </numFmts>
  <fonts count="69" x14ac:knownFonts="1">
    <font>
      <sz val="11"/>
      <color theme="1"/>
      <name val="Calibri"/>
      <family val="2"/>
      <scheme val="minor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1"/>
      <color theme="1"/>
      <name val="Calibri"/>
      <family val="2"/>
    </font>
    <font>
      <sz val="13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0"/>
      <color theme="1"/>
      <name val="Calibri"/>
      <family val="2"/>
    </font>
    <font>
      <sz val="9"/>
      <color theme="1"/>
      <name val="Calibri"/>
      <family val="2"/>
    </font>
    <font>
      <i/>
      <sz val="10"/>
      <color theme="1"/>
      <name val="Calibri"/>
      <family val="2"/>
    </font>
    <font>
      <b/>
      <i/>
      <sz val="11"/>
      <color theme="1"/>
      <name val="Calibri"/>
      <family val="2"/>
    </font>
    <font>
      <vertAlign val="superscript"/>
      <sz val="9"/>
      <color theme="1"/>
      <name val="Calibri"/>
      <family val="2"/>
    </font>
    <font>
      <b/>
      <vertAlign val="superscript"/>
      <sz val="12"/>
      <color theme="1"/>
      <name val="Calibri"/>
      <family val="2"/>
    </font>
    <font>
      <vertAlign val="superscript"/>
      <sz val="11"/>
      <color theme="1"/>
      <name val="Calibri"/>
      <family val="2"/>
    </font>
    <font>
      <b/>
      <i/>
      <vertAlign val="superscript"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b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name val="Arial"/>
      <family val="2"/>
    </font>
    <font>
      <b/>
      <sz val="13"/>
      <color rgb="FFFF0000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vertAlign val="superscript"/>
      <sz val="11"/>
      <color indexed="8"/>
      <name val="Calibri"/>
      <family val="2"/>
    </font>
    <font>
      <b/>
      <vertAlign val="superscript"/>
      <sz val="11"/>
      <color theme="1"/>
      <name val="Calibri"/>
      <family val="2"/>
    </font>
    <font>
      <sz val="14"/>
      <color theme="1"/>
      <name val="Calibri"/>
      <family val="2"/>
    </font>
    <font>
      <b/>
      <i/>
      <sz val="10"/>
      <color theme="1"/>
      <name val="Calibri"/>
      <family val="2"/>
    </font>
    <font>
      <sz val="14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vertAlign val="superscript"/>
      <sz val="9"/>
      <color theme="1"/>
      <name val="Calibri"/>
      <family val="2"/>
      <scheme val="minor"/>
    </font>
    <font>
      <b/>
      <sz val="20"/>
      <color theme="4" tint="-0.249977111117893"/>
      <name val="Calibri"/>
      <family val="2"/>
    </font>
    <font>
      <b/>
      <sz val="13"/>
      <color theme="5" tint="-0.249977111117893"/>
      <name val="Calibri"/>
      <family val="2"/>
    </font>
    <font>
      <sz val="11"/>
      <color theme="5" tint="-0.249977111117893"/>
      <name val="Calibri"/>
      <family val="2"/>
    </font>
    <font>
      <b/>
      <sz val="13"/>
      <color theme="5" tint="-0.249977111117893"/>
      <name val="Calibri"/>
      <family val="2"/>
      <scheme val="minor"/>
    </font>
    <font>
      <b/>
      <sz val="14"/>
      <color theme="5" tint="-0.249977111117893"/>
      <name val="Calibri"/>
      <family val="2"/>
    </font>
    <font>
      <b/>
      <sz val="14"/>
      <color theme="5" tint="-0.249977111117893"/>
      <name val="Calibri"/>
      <family val="2"/>
      <scheme val="minor"/>
    </font>
    <font>
      <b/>
      <sz val="11"/>
      <name val="Calibri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FF0000"/>
      <name val="Calibri"/>
      <family val="2"/>
    </font>
    <font>
      <b/>
      <sz val="9"/>
      <color rgb="FFFF0000"/>
      <name val="Calibri"/>
      <family val="2"/>
    </font>
    <font>
      <sz val="9"/>
      <name val="Calibri"/>
      <family val="2"/>
    </font>
    <font>
      <vertAlign val="superscript"/>
      <sz val="9"/>
      <name val="Calibri"/>
      <family val="2"/>
    </font>
    <font>
      <b/>
      <sz val="12"/>
      <name val="Calibri"/>
      <family val="2"/>
    </font>
    <font>
      <sz val="11"/>
      <name val="Calibri"/>
      <family val="2"/>
    </font>
    <font>
      <b/>
      <i/>
      <sz val="11"/>
      <name val="Calibri"/>
      <family val="2"/>
    </font>
    <font>
      <i/>
      <sz val="10"/>
      <name val="Calibri"/>
      <family val="2"/>
    </font>
    <font>
      <i/>
      <vertAlign val="superscript"/>
      <sz val="10"/>
      <color theme="1"/>
      <name val="Calibri"/>
      <family val="2"/>
    </font>
    <font>
      <b/>
      <i/>
      <sz val="10"/>
      <name val="Calibri"/>
      <family val="2"/>
    </font>
    <font>
      <i/>
      <sz val="11"/>
      <color theme="1"/>
      <name val="Calibri"/>
      <family val="2"/>
      <scheme val="minor"/>
    </font>
    <font>
      <sz val="8"/>
      <name val="MS Sans Serif"/>
    </font>
    <font>
      <b/>
      <vertAlign val="superscript"/>
      <sz val="12"/>
      <name val="Calibri"/>
      <family val="2"/>
    </font>
    <font>
      <b/>
      <sz val="10"/>
      <color theme="1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9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/>
      <top/>
      <bottom style="slantDashDot">
        <color indexed="64"/>
      </bottom>
      <diagonal/>
    </border>
    <border>
      <left style="double">
        <color indexed="64"/>
      </left>
      <right/>
      <top/>
      <bottom style="slantDashDot">
        <color indexed="64"/>
      </bottom>
      <diagonal/>
    </border>
    <border>
      <left/>
      <right/>
      <top style="slantDashDot">
        <color indexed="64"/>
      </top>
      <bottom/>
      <diagonal/>
    </border>
    <border>
      <left style="double">
        <color indexed="64"/>
      </left>
      <right/>
      <top style="slantDashDot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slantDashDot">
        <color indexed="64"/>
      </bottom>
      <diagonal/>
    </border>
    <border>
      <left/>
      <right style="double">
        <color indexed="64"/>
      </right>
      <top style="slantDashDot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</borders>
  <cellStyleXfs count="86">
    <xf numFmtId="0" fontId="0" fillId="0" borderId="0"/>
    <xf numFmtId="164" fontId="17" fillId="0" borderId="0" applyFont="0" applyFill="0" applyBorder="0" applyAlignment="0" applyProtection="0"/>
    <xf numFmtId="0" fontId="19" fillId="3" borderId="26" applyNumberFormat="0" applyAlignment="0" applyProtection="0"/>
    <xf numFmtId="0" fontId="18" fillId="2" borderId="0" applyNumberFormat="0" applyBorder="0" applyAlignment="0" applyProtection="0"/>
    <xf numFmtId="0" fontId="21" fillId="0" borderId="0" applyNumberFormat="0" applyFill="0" applyBorder="0" applyAlignment="0" applyProtection="0"/>
    <xf numFmtId="0" fontId="20" fillId="0" borderId="27" applyNumberFormat="0" applyFill="0" applyAlignment="0" applyProtection="0"/>
    <xf numFmtId="0" fontId="26" fillId="0" borderId="0"/>
    <xf numFmtId="0" fontId="17" fillId="0" borderId="0"/>
    <xf numFmtId="0" fontId="17" fillId="0" borderId="0"/>
    <xf numFmtId="0" fontId="17" fillId="0" borderId="0"/>
    <xf numFmtId="9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44" fillId="0" borderId="0" applyNumberFormat="0" applyFill="0" applyBorder="0" applyAlignment="0" applyProtection="0"/>
    <xf numFmtId="0" fontId="45" fillId="0" borderId="43" applyNumberFormat="0" applyFill="0" applyAlignment="0" applyProtection="0"/>
    <xf numFmtId="0" fontId="46" fillId="0" borderId="44" applyNumberFormat="0" applyFill="0" applyAlignment="0" applyProtection="0"/>
    <xf numFmtId="0" fontId="47" fillId="0" borderId="45" applyNumberFormat="0" applyFill="0" applyAlignment="0" applyProtection="0"/>
    <xf numFmtId="0" fontId="47" fillId="0" borderId="0" applyNumberFormat="0" applyFill="0" applyBorder="0" applyAlignment="0" applyProtection="0"/>
    <xf numFmtId="0" fontId="48" fillId="5" borderId="0" applyNumberFormat="0" applyBorder="0" applyAlignment="0" applyProtection="0"/>
    <xf numFmtId="0" fontId="18" fillId="2" borderId="0" applyNumberFormat="0" applyBorder="0" applyAlignment="0" applyProtection="0"/>
    <xf numFmtId="0" fontId="49" fillId="6" borderId="0" applyNumberFormat="0" applyBorder="0" applyAlignment="0" applyProtection="0"/>
    <xf numFmtId="0" fontId="50" fillId="7" borderId="26" applyNumberFormat="0" applyAlignment="0" applyProtection="0"/>
    <xf numFmtId="0" fontId="51" fillId="3" borderId="46" applyNumberFormat="0" applyAlignment="0" applyProtection="0"/>
    <xf numFmtId="0" fontId="19" fillId="3" borderId="26" applyNumberFormat="0" applyAlignment="0" applyProtection="0"/>
    <xf numFmtId="0" fontId="20" fillId="0" borderId="27" applyNumberFormat="0" applyFill="0" applyAlignment="0" applyProtection="0"/>
    <xf numFmtId="0" fontId="52" fillId="8" borderId="47" applyNumberFormat="0" applyAlignment="0" applyProtection="0"/>
    <xf numFmtId="0" fontId="53" fillId="0" borderId="0" applyNumberFormat="0" applyFill="0" applyBorder="0" applyAlignment="0" applyProtection="0"/>
    <xf numFmtId="0" fontId="17" fillId="9" borderId="48" applyNumberFormat="0" applyFont="0" applyAlignment="0" applyProtection="0"/>
    <xf numFmtId="0" fontId="21" fillId="0" borderId="0" applyNumberFormat="0" applyFill="0" applyBorder="0" applyAlignment="0" applyProtection="0"/>
    <xf numFmtId="0" fontId="22" fillId="0" borderId="49" applyNumberFormat="0" applyFill="0" applyAlignment="0" applyProtection="0"/>
    <xf numFmtId="0" fontId="54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54" fillId="13" borderId="0" applyNumberFormat="0" applyBorder="0" applyAlignment="0" applyProtection="0"/>
    <xf numFmtId="0" fontId="54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54" fillId="17" borderId="0" applyNumberFormat="0" applyBorder="0" applyAlignment="0" applyProtection="0"/>
    <xf numFmtId="0" fontId="54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54" fillId="21" borderId="0" applyNumberFormat="0" applyBorder="0" applyAlignment="0" applyProtection="0"/>
    <xf numFmtId="0" fontId="54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54" fillId="25" borderId="0" applyNumberFormat="0" applyBorder="0" applyAlignment="0" applyProtection="0"/>
    <xf numFmtId="0" fontId="54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54" fillId="29" borderId="0" applyNumberFormat="0" applyBorder="0" applyAlignment="0" applyProtection="0"/>
    <xf numFmtId="0" fontId="54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54" fillId="33" borderId="0" applyNumberFormat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6" fontId="66" fillId="0" borderId="0"/>
    <xf numFmtId="49" fontId="66" fillId="0" borderId="0"/>
    <xf numFmtId="49" fontId="66" fillId="0" borderId="0"/>
    <xf numFmtId="0" fontId="66" fillId="0" borderId="0"/>
    <xf numFmtId="0" fontId="66" fillId="0" borderId="0"/>
  </cellStyleXfs>
  <cellXfs count="461">
    <xf numFmtId="0" fontId="0" fillId="0" borderId="0" xfId="0"/>
    <xf numFmtId="0" fontId="7" fillId="0" borderId="20" xfId="0" applyFont="1" applyBorder="1" applyAlignment="1">
      <alignment vertical="center"/>
    </xf>
    <xf numFmtId="0" fontId="7" fillId="0" borderId="9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5" fillId="0" borderId="9" xfId="0" applyFont="1" applyBorder="1" applyAlignment="1">
      <alignment vertical="center"/>
    </xf>
    <xf numFmtId="0" fontId="5" fillId="0" borderId="20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10" fillId="0" borderId="9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20" xfId="0" applyFont="1" applyBorder="1" applyAlignment="1">
      <alignment vertical="center"/>
    </xf>
    <xf numFmtId="0" fontId="10" fillId="0" borderId="0" xfId="0" applyFont="1" applyAlignment="1">
      <alignment vertical="center"/>
    </xf>
    <xf numFmtId="0" fontId="5" fillId="0" borderId="11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5" fillId="0" borderId="21" xfId="0" applyFont="1" applyBorder="1" applyAlignment="1">
      <alignment vertical="center"/>
    </xf>
    <xf numFmtId="0" fontId="12" fillId="0" borderId="9" xfId="0" applyFont="1" applyBorder="1" applyAlignment="1">
      <alignment vertical="center"/>
    </xf>
    <xf numFmtId="0" fontId="12" fillId="0" borderId="0" xfId="0" applyFont="1" applyAlignment="1">
      <alignment horizontal="center" vertical="center" wrapText="1"/>
    </xf>
    <xf numFmtId="0" fontId="9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0" fillId="0" borderId="23" xfId="0" applyFont="1" applyBorder="1" applyAlignment="1">
      <alignment vertical="center"/>
    </xf>
    <xf numFmtId="0" fontId="10" fillId="0" borderId="24" xfId="0" applyFont="1" applyBorder="1" applyAlignment="1">
      <alignment vertical="center"/>
    </xf>
    <xf numFmtId="0" fontId="10" fillId="0" borderId="25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 wrapText="1"/>
    </xf>
    <xf numFmtId="0" fontId="28" fillId="0" borderId="9" xfId="0" applyFont="1" applyBorder="1" applyAlignment="1">
      <alignment vertical="center"/>
    </xf>
    <xf numFmtId="0" fontId="28" fillId="0" borderId="20" xfId="0" applyFont="1" applyBorder="1" applyAlignment="1">
      <alignment vertical="center"/>
    </xf>
    <xf numFmtId="0" fontId="29" fillId="0" borderId="20" xfId="0" applyFont="1" applyBorder="1" applyAlignment="1">
      <alignment vertical="center"/>
    </xf>
    <xf numFmtId="0" fontId="8" fillId="4" borderId="2" xfId="0" applyFont="1" applyFill="1" applyBorder="1" applyAlignment="1">
      <alignment vertical="center" wrapText="1"/>
    </xf>
    <xf numFmtId="0" fontId="8" fillId="0" borderId="0" xfId="0" applyFont="1" applyFill="1" applyBorder="1" applyAlignment="1">
      <alignment vertical="center" wrapText="1"/>
    </xf>
    <xf numFmtId="3" fontId="8" fillId="0" borderId="0" xfId="0" applyNumberFormat="1" applyFont="1" applyFill="1" applyBorder="1" applyAlignment="1">
      <alignment horizontal="right" vertical="center" wrapText="1"/>
    </xf>
    <xf numFmtId="0" fontId="5" fillId="0" borderId="23" xfId="0" applyFont="1" applyBorder="1" applyAlignment="1">
      <alignment vertical="center"/>
    </xf>
    <xf numFmtId="0" fontId="5" fillId="0" borderId="24" xfId="0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3" fontId="5" fillId="0" borderId="0" xfId="0" applyNumberFormat="1" applyFont="1" applyBorder="1" applyAlignment="1">
      <alignment vertical="center"/>
    </xf>
    <xf numFmtId="0" fontId="12" fillId="0" borderId="0" xfId="0" applyFont="1" applyBorder="1" applyAlignment="1">
      <alignment vertical="center"/>
    </xf>
    <xf numFmtId="0" fontId="32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0" fillId="0" borderId="20" xfId="0" applyBorder="1" applyAlignment="1">
      <alignment vertical="center"/>
    </xf>
    <xf numFmtId="0" fontId="5" fillId="0" borderId="35" xfId="0" applyFont="1" applyBorder="1" applyAlignment="1">
      <alignment vertical="center"/>
    </xf>
    <xf numFmtId="0" fontId="5" fillId="0" borderId="34" xfId="0" applyFont="1" applyBorder="1" applyAlignment="1">
      <alignment vertical="center"/>
    </xf>
    <xf numFmtId="0" fontId="33" fillId="0" borderId="9" xfId="0" applyFont="1" applyBorder="1" applyAlignment="1">
      <alignment vertical="center"/>
    </xf>
    <xf numFmtId="0" fontId="33" fillId="0" borderId="0" xfId="0" applyFont="1" applyBorder="1" applyAlignment="1">
      <alignment vertical="center"/>
    </xf>
    <xf numFmtId="0" fontId="7" fillId="0" borderId="24" xfId="0" applyFont="1" applyBorder="1" applyAlignment="1">
      <alignment vertical="center" wrapText="1"/>
    </xf>
    <xf numFmtId="0" fontId="34" fillId="0" borderId="0" xfId="0" applyFont="1" applyAlignment="1">
      <alignment vertical="center"/>
    </xf>
    <xf numFmtId="0" fontId="0" fillId="0" borderId="9" xfId="0" applyBorder="1" applyAlignment="1">
      <alignment vertical="center"/>
    </xf>
    <xf numFmtId="3" fontId="0" fillId="0" borderId="0" xfId="0" applyNumberFormat="1" applyBorder="1" applyAlignment="1">
      <alignment vertical="center"/>
    </xf>
    <xf numFmtId="0" fontId="29" fillId="0" borderId="20" xfId="0" applyFont="1" applyFill="1" applyBorder="1" applyAlignment="1">
      <alignment vertical="center"/>
    </xf>
    <xf numFmtId="0" fontId="0" fillId="0" borderId="2" xfId="0" applyFill="1" applyBorder="1" applyAlignment="1">
      <alignment vertical="center"/>
    </xf>
    <xf numFmtId="0" fontId="25" fillId="0" borderId="0" xfId="0" applyFont="1" applyBorder="1" applyAlignment="1">
      <alignment vertical="center"/>
    </xf>
    <xf numFmtId="0" fontId="27" fillId="0" borderId="9" xfId="0" applyFont="1" applyBorder="1" applyAlignment="1">
      <alignment horizontal="center" vertical="center"/>
    </xf>
    <xf numFmtId="0" fontId="27" fillId="0" borderId="0" xfId="0" applyFont="1" applyBorder="1" applyAlignment="1">
      <alignment horizontal="center" vertical="center"/>
    </xf>
    <xf numFmtId="0" fontId="27" fillId="0" borderId="20" xfId="0" applyFont="1" applyBorder="1" applyAlignment="1">
      <alignment horizontal="center" vertical="center"/>
    </xf>
    <xf numFmtId="165" fontId="0" fillId="0" borderId="20" xfId="1" applyNumberFormat="1" applyFont="1" applyBorder="1" applyAlignment="1">
      <alignment vertical="center"/>
    </xf>
    <xf numFmtId="0" fontId="0" fillId="0" borderId="23" xfId="0" applyBorder="1" applyAlignment="1">
      <alignment vertical="center"/>
    </xf>
    <xf numFmtId="0" fontId="0" fillId="0" borderId="24" xfId="0" applyBorder="1" applyAlignment="1">
      <alignment vertical="center"/>
    </xf>
    <xf numFmtId="0" fontId="0" fillId="0" borderId="25" xfId="0" applyBorder="1" applyAlignment="1">
      <alignment vertical="center"/>
    </xf>
    <xf numFmtId="0" fontId="39" fillId="0" borderId="0" xfId="0" applyFont="1" applyBorder="1" applyAlignment="1">
      <alignment vertical="center"/>
    </xf>
    <xf numFmtId="0" fontId="41" fillId="0" borderId="0" xfId="0" applyFont="1" applyBorder="1" applyAlignment="1">
      <alignment vertical="center"/>
    </xf>
    <xf numFmtId="0" fontId="41" fillId="0" borderId="0" xfId="0" applyFont="1" applyAlignment="1">
      <alignment vertical="center"/>
    </xf>
    <xf numFmtId="165" fontId="5" fillId="0" borderId="0" xfId="0" applyNumberFormat="1" applyFont="1" applyAlignment="1">
      <alignment vertical="center"/>
    </xf>
    <xf numFmtId="0" fontId="24" fillId="0" borderId="0" xfId="0" applyFont="1" applyFill="1" applyBorder="1" applyAlignment="1">
      <alignment horizontal="left" vertical="center" wrapText="1"/>
    </xf>
    <xf numFmtId="3" fontId="24" fillId="0" borderId="0" xfId="0" applyNumberFormat="1" applyFont="1" applyFill="1" applyBorder="1" applyAlignment="1">
      <alignment horizontal="right" vertical="center" wrapText="1"/>
    </xf>
    <xf numFmtId="0" fontId="0" fillId="0" borderId="24" xfId="0" applyFill="1" applyBorder="1" applyAlignment="1">
      <alignment vertical="center"/>
    </xf>
    <xf numFmtId="0" fontId="7" fillId="0" borderId="20" xfId="0" applyFont="1" applyBorder="1" applyAlignment="1">
      <alignment vertical="center"/>
    </xf>
    <xf numFmtId="0" fontId="24" fillId="4" borderId="33" xfId="0" applyFont="1" applyFill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5" fillId="0" borderId="20" xfId="0" applyFont="1" applyBorder="1" applyAlignment="1">
      <alignment vertical="center"/>
    </xf>
    <xf numFmtId="0" fontId="28" fillId="0" borderId="9" xfId="0" applyFont="1" applyBorder="1" applyAlignment="1">
      <alignment vertical="center"/>
    </xf>
    <xf numFmtId="0" fontId="28" fillId="0" borderId="0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5" fillId="0" borderId="23" xfId="0" applyFont="1" applyBorder="1" applyAlignment="1">
      <alignment vertical="center"/>
    </xf>
    <xf numFmtId="0" fontId="5" fillId="0" borderId="24" xfId="0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0" fontId="32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34" fillId="0" borderId="0" xfId="0" applyFont="1" applyAlignment="1">
      <alignment vertical="center"/>
    </xf>
    <xf numFmtId="0" fontId="0" fillId="0" borderId="9" xfId="0" applyBorder="1" applyAlignment="1">
      <alignment vertical="center"/>
    </xf>
    <xf numFmtId="3" fontId="0" fillId="0" borderId="0" xfId="0" applyNumberFormat="1" applyBorder="1" applyAlignment="1">
      <alignment vertical="center"/>
    </xf>
    <xf numFmtId="0" fontId="0" fillId="0" borderId="0" xfId="0" applyFill="1" applyBorder="1" applyAlignment="1">
      <alignment vertical="center"/>
    </xf>
    <xf numFmtId="0" fontId="27" fillId="0" borderId="9" xfId="0" applyFont="1" applyBorder="1" applyAlignment="1">
      <alignment horizontal="center" vertical="center"/>
    </xf>
    <xf numFmtId="0" fontId="27" fillId="0" borderId="0" xfId="0" applyFont="1" applyBorder="1" applyAlignment="1">
      <alignment horizontal="center" vertical="center"/>
    </xf>
    <xf numFmtId="0" fontId="27" fillId="0" borderId="20" xfId="0" applyFont="1" applyBorder="1" applyAlignment="1">
      <alignment horizontal="center" vertical="center"/>
    </xf>
    <xf numFmtId="0" fontId="0" fillId="0" borderId="0" xfId="0" applyFont="1" applyFill="1" applyBorder="1" applyAlignment="1">
      <alignment vertical="center"/>
    </xf>
    <xf numFmtId="0" fontId="24" fillId="0" borderId="9" xfId="0" applyFont="1" applyBorder="1" applyAlignment="1">
      <alignment vertical="center"/>
    </xf>
    <xf numFmtId="0" fontId="24" fillId="0" borderId="0" xfId="0" applyFont="1" applyBorder="1" applyAlignment="1">
      <alignment vertical="center"/>
    </xf>
    <xf numFmtId="0" fontId="8" fillId="0" borderId="20" xfId="0" applyFont="1" applyBorder="1" applyAlignment="1">
      <alignment vertical="center"/>
    </xf>
    <xf numFmtId="0" fontId="24" fillId="4" borderId="41" xfId="0" applyFont="1" applyFill="1" applyBorder="1" applyAlignment="1">
      <alignment horizontal="center" vertical="center" wrapText="1"/>
    </xf>
    <xf numFmtId="0" fontId="42" fillId="0" borderId="0" xfId="0" applyFont="1" applyAlignment="1">
      <alignment vertical="center"/>
    </xf>
    <xf numFmtId="0" fontId="22" fillId="0" borderId="9" xfId="0" applyFont="1" applyBorder="1" applyAlignment="1">
      <alignment vertical="center"/>
    </xf>
    <xf numFmtId="0" fontId="22" fillId="0" borderId="0" xfId="0" applyFont="1" applyBorder="1" applyAlignment="1">
      <alignment vertical="center"/>
    </xf>
    <xf numFmtId="0" fontId="23" fillId="0" borderId="20" xfId="0" applyFont="1" applyBorder="1" applyAlignment="1">
      <alignment vertical="center"/>
    </xf>
    <xf numFmtId="0" fontId="23" fillId="0" borderId="0" xfId="0" applyFont="1" applyAlignment="1">
      <alignment vertical="center"/>
    </xf>
    <xf numFmtId="165" fontId="24" fillId="0" borderId="0" xfId="1" applyNumberFormat="1" applyFont="1" applyFill="1" applyBorder="1" applyAlignment="1">
      <alignment vertical="center" wrapText="1"/>
    </xf>
    <xf numFmtId="0" fontId="23" fillId="0" borderId="9" xfId="0" applyFont="1" applyBorder="1" applyAlignment="1">
      <alignment vertical="center"/>
    </xf>
    <xf numFmtId="0" fontId="23" fillId="0" borderId="0" xfId="0" applyFont="1" applyBorder="1" applyAlignment="1">
      <alignment vertical="center"/>
    </xf>
    <xf numFmtId="3" fontId="0" fillId="0" borderId="40" xfId="0" applyNumberFormat="1" applyBorder="1" applyAlignment="1">
      <alignment horizontal="right" vertical="center" indent="1"/>
    </xf>
    <xf numFmtId="3" fontId="0" fillId="0" borderId="3" xfId="0" applyNumberFormat="1" applyBorder="1" applyAlignment="1">
      <alignment horizontal="right" vertical="center" indent="1"/>
    </xf>
    <xf numFmtId="3" fontId="10" fillId="0" borderId="24" xfId="0" applyNumberFormat="1" applyFont="1" applyBorder="1" applyAlignment="1">
      <alignment vertical="center"/>
    </xf>
    <xf numFmtId="3" fontId="5" fillId="0" borderId="24" xfId="0" applyNumberFormat="1" applyFont="1" applyBorder="1" applyAlignment="1">
      <alignment vertical="center"/>
    </xf>
    <xf numFmtId="3" fontId="0" fillId="0" borderId="0" xfId="0" applyNumberFormat="1" applyFont="1" applyBorder="1" applyAlignment="1">
      <alignment vertical="center"/>
    </xf>
    <xf numFmtId="0" fontId="24" fillId="4" borderId="4" xfId="0" applyFont="1" applyFill="1" applyBorder="1" applyAlignment="1">
      <alignment horizontal="center" vertical="center" wrapText="1"/>
    </xf>
    <xf numFmtId="0" fontId="22" fillId="0" borderId="32" xfId="0" applyFont="1" applyBorder="1" applyAlignment="1">
      <alignment vertical="center"/>
    </xf>
    <xf numFmtId="0" fontId="0" fillId="0" borderId="28" xfId="0" applyFont="1" applyBorder="1" applyAlignment="1">
      <alignment vertical="center"/>
    </xf>
    <xf numFmtId="0" fontId="22" fillId="0" borderId="6" xfId="0" applyFont="1" applyBorder="1" applyAlignment="1">
      <alignment vertical="center"/>
    </xf>
    <xf numFmtId="0" fontId="0" fillId="0" borderId="29" xfId="0" applyFont="1" applyBorder="1" applyAlignment="1">
      <alignment vertical="center"/>
    </xf>
    <xf numFmtId="0" fontId="22" fillId="0" borderId="1" xfId="0" applyFont="1" applyBorder="1" applyAlignment="1">
      <alignment vertical="center"/>
    </xf>
    <xf numFmtId="0" fontId="24" fillId="4" borderId="1" xfId="0" applyFont="1" applyFill="1" applyBorder="1" applyAlignment="1">
      <alignment horizontal="left" vertical="center" wrapText="1"/>
    </xf>
    <xf numFmtId="0" fontId="24" fillId="4" borderId="42" xfId="0" applyFont="1" applyFill="1" applyBorder="1" applyAlignment="1">
      <alignment horizontal="center" vertical="center"/>
    </xf>
    <xf numFmtId="0" fontId="22" fillId="0" borderId="1" xfId="0" applyFont="1" applyFill="1" applyBorder="1" applyAlignment="1">
      <alignment vertical="center"/>
    </xf>
    <xf numFmtId="0" fontId="9" fillId="0" borderId="20" xfId="0" applyFont="1" applyBorder="1" applyAlignment="1">
      <alignment vertical="center"/>
    </xf>
    <xf numFmtId="0" fontId="7" fillId="0" borderId="20" xfId="0" applyFont="1" applyBorder="1" applyAlignment="1">
      <alignment vertical="center"/>
    </xf>
    <xf numFmtId="0" fontId="7" fillId="0" borderId="9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9" xfId="0" applyFont="1" applyBorder="1" applyAlignment="1">
      <alignment vertical="center"/>
    </xf>
    <xf numFmtId="0" fontId="5" fillId="0" borderId="20" xfId="0" applyFont="1" applyBorder="1" applyAlignment="1">
      <alignment vertical="center"/>
    </xf>
    <xf numFmtId="0" fontId="5" fillId="0" borderId="1" xfId="0" applyFont="1" applyFill="1" applyBorder="1" applyAlignment="1">
      <alignment vertical="center"/>
    </xf>
    <xf numFmtId="0" fontId="10" fillId="0" borderId="9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20" xfId="0" applyFont="1" applyBorder="1" applyAlignment="1">
      <alignment vertical="center"/>
    </xf>
    <xf numFmtId="0" fontId="5" fillId="0" borderId="11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5" fillId="0" borderId="21" xfId="0" applyFont="1" applyBorder="1" applyAlignment="1">
      <alignment vertical="center"/>
    </xf>
    <xf numFmtId="3" fontId="5" fillId="0" borderId="20" xfId="0" applyNumberFormat="1" applyFont="1" applyBorder="1" applyAlignment="1">
      <alignment vertical="center"/>
    </xf>
    <xf numFmtId="0" fontId="12" fillId="0" borderId="9" xfId="0" applyFont="1" applyBorder="1" applyAlignment="1">
      <alignment vertical="center"/>
    </xf>
    <xf numFmtId="0" fontId="9" fillId="0" borderId="9" xfId="0" applyFont="1" applyBorder="1" applyAlignment="1">
      <alignment vertical="center"/>
    </xf>
    <xf numFmtId="0" fontId="10" fillId="0" borderId="0" xfId="0" applyFont="1" applyBorder="1" applyAlignment="1">
      <alignment vertical="center" wrapText="1"/>
    </xf>
    <xf numFmtId="0" fontId="10" fillId="0" borderId="0" xfId="0" applyFont="1" applyBorder="1" applyAlignment="1">
      <alignment horizontal="left" vertical="center"/>
    </xf>
    <xf numFmtId="0" fontId="10" fillId="0" borderId="23" xfId="0" applyFont="1" applyBorder="1" applyAlignment="1">
      <alignment vertical="center"/>
    </xf>
    <xf numFmtId="0" fontId="10" fillId="0" borderId="24" xfId="0" applyFont="1" applyBorder="1" applyAlignment="1">
      <alignment vertical="center"/>
    </xf>
    <xf numFmtId="0" fontId="10" fillId="0" borderId="25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 wrapText="1"/>
    </xf>
    <xf numFmtId="0" fontId="5" fillId="0" borderId="0" xfId="0" applyFont="1" applyBorder="1" applyAlignment="1">
      <alignment vertical="center" wrapText="1"/>
    </xf>
    <xf numFmtId="0" fontId="0" fillId="0" borderId="1" xfId="0" applyFont="1" applyBorder="1" applyAlignment="1">
      <alignment vertical="center"/>
    </xf>
    <xf numFmtId="0" fontId="0" fillId="0" borderId="10" xfId="0" applyBorder="1" applyAlignment="1">
      <alignment vertical="center"/>
    </xf>
    <xf numFmtId="0" fontId="7" fillId="0" borderId="10" xfId="0" applyFont="1" applyBorder="1" applyAlignment="1">
      <alignment vertical="center" wrapText="1"/>
    </xf>
    <xf numFmtId="0" fontId="28" fillId="0" borderId="9" xfId="0" applyFont="1" applyBorder="1" applyAlignment="1">
      <alignment vertical="center"/>
    </xf>
    <xf numFmtId="0" fontId="28" fillId="0" borderId="0" xfId="0" applyFont="1" applyBorder="1" applyAlignment="1">
      <alignment vertical="center"/>
    </xf>
    <xf numFmtId="0" fontId="28" fillId="0" borderId="20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23" fillId="0" borderId="28" xfId="0" applyFont="1" applyBorder="1" applyAlignment="1">
      <alignment vertical="center" wrapText="1"/>
    </xf>
    <xf numFmtId="0" fontId="23" fillId="0" borderId="29" xfId="0" applyFont="1" applyBorder="1" applyAlignment="1">
      <alignment vertical="center" wrapText="1"/>
    </xf>
    <xf numFmtId="0" fontId="23" fillId="0" borderId="36" xfId="0" applyFont="1" applyBorder="1" applyAlignment="1">
      <alignment vertical="center" wrapText="1"/>
    </xf>
    <xf numFmtId="0" fontId="29" fillId="0" borderId="9" xfId="0" applyFont="1" applyBorder="1" applyAlignment="1">
      <alignment vertical="center"/>
    </xf>
    <xf numFmtId="0" fontId="11" fillId="0" borderId="28" xfId="0" applyFont="1" applyBorder="1" applyAlignment="1">
      <alignment horizontal="center" vertical="center" wrapText="1"/>
    </xf>
    <xf numFmtId="0" fontId="29" fillId="0" borderId="0" xfId="0" applyFont="1" applyBorder="1" applyAlignment="1">
      <alignment vertical="center"/>
    </xf>
    <xf numFmtId="0" fontId="23" fillId="0" borderId="1" xfId="0" applyFont="1" applyBorder="1" applyAlignment="1">
      <alignment vertical="center" wrapText="1"/>
    </xf>
    <xf numFmtId="0" fontId="5" fillId="0" borderId="23" xfId="0" applyFont="1" applyBorder="1" applyAlignment="1">
      <alignment vertical="center"/>
    </xf>
    <xf numFmtId="0" fontId="5" fillId="0" borderId="24" xfId="0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3" fontId="5" fillId="0" borderId="0" xfId="0" applyNumberFormat="1" applyFont="1" applyBorder="1" applyAlignment="1">
      <alignment vertical="center"/>
    </xf>
    <xf numFmtId="0" fontId="7" fillId="0" borderId="23" xfId="0" applyFont="1" applyBorder="1" applyAlignment="1">
      <alignment vertical="center"/>
    </xf>
    <xf numFmtId="0" fontId="7" fillId="0" borderId="24" xfId="0" applyFont="1" applyBorder="1" applyAlignment="1">
      <alignment vertical="center"/>
    </xf>
    <xf numFmtId="0" fontId="7" fillId="0" borderId="25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22" fillId="0" borderId="9" xfId="0" applyFont="1" applyBorder="1" applyAlignment="1">
      <alignment vertical="center"/>
    </xf>
    <xf numFmtId="0" fontId="22" fillId="0" borderId="0" xfId="0" applyFont="1" applyBorder="1" applyAlignment="1">
      <alignment vertical="center"/>
    </xf>
    <xf numFmtId="3" fontId="10" fillId="0" borderId="0" xfId="0" applyNumberFormat="1" applyFont="1" applyBorder="1" applyAlignment="1">
      <alignment vertical="center"/>
    </xf>
    <xf numFmtId="0" fontId="5" fillId="0" borderId="4" xfId="0" applyFont="1" applyFill="1" applyBorder="1" applyAlignment="1">
      <alignment vertical="center"/>
    </xf>
    <xf numFmtId="0" fontId="5" fillId="0" borderId="5" xfId="0" applyFont="1" applyFill="1" applyBorder="1" applyAlignment="1">
      <alignment vertical="center"/>
    </xf>
    <xf numFmtId="3" fontId="5" fillId="0" borderId="0" xfId="0" applyNumberFormat="1" applyFont="1" applyFill="1" applyBorder="1" applyAlignment="1">
      <alignment vertical="center"/>
    </xf>
    <xf numFmtId="0" fontId="5" fillId="0" borderId="6" xfId="0" applyFont="1" applyFill="1" applyBorder="1" applyAlignment="1">
      <alignment vertical="center"/>
    </xf>
    <xf numFmtId="0" fontId="10" fillId="0" borderId="0" xfId="0" applyFont="1" applyFill="1" applyBorder="1" applyAlignment="1">
      <alignment vertical="center"/>
    </xf>
    <xf numFmtId="3" fontId="5" fillId="0" borderId="5" xfId="0" applyNumberFormat="1" applyFont="1" applyFill="1" applyBorder="1" applyAlignment="1">
      <alignment horizontal="right" vertical="center" indent="1"/>
    </xf>
    <xf numFmtId="3" fontId="5" fillId="0" borderId="1" xfId="0" applyNumberFormat="1" applyFont="1" applyFill="1" applyBorder="1" applyAlignment="1">
      <alignment horizontal="right" vertical="center" indent="1"/>
    </xf>
    <xf numFmtId="3" fontId="10" fillId="0" borderId="0" xfId="0" applyNumberFormat="1" applyFont="1" applyBorder="1" applyAlignment="1">
      <alignment vertical="center" wrapText="1"/>
    </xf>
    <xf numFmtId="3" fontId="7" fillId="0" borderId="0" xfId="0" applyNumberFormat="1" applyFont="1" applyBorder="1" applyAlignment="1">
      <alignment vertical="center"/>
    </xf>
    <xf numFmtId="0" fontId="23" fillId="0" borderId="1" xfId="0" applyFont="1" applyFill="1" applyBorder="1" applyAlignment="1">
      <alignment vertical="center" wrapText="1"/>
    </xf>
    <xf numFmtId="3" fontId="7" fillId="0" borderId="24" xfId="0" applyNumberFormat="1" applyFont="1" applyBorder="1" applyAlignment="1">
      <alignment vertical="center"/>
    </xf>
    <xf numFmtId="3" fontId="29" fillId="0" borderId="0" xfId="0" applyNumberFormat="1" applyFont="1" applyBorder="1" applyAlignment="1">
      <alignment vertical="center"/>
    </xf>
    <xf numFmtId="3" fontId="5" fillId="0" borderId="0" xfId="0" applyNumberFormat="1" applyFont="1" applyBorder="1" applyAlignment="1">
      <alignment vertical="center" wrapText="1"/>
    </xf>
    <xf numFmtId="3" fontId="28" fillId="0" borderId="0" xfId="0" applyNumberFormat="1" applyFont="1" applyBorder="1" applyAlignment="1">
      <alignment vertical="center"/>
    </xf>
    <xf numFmtId="0" fontId="8" fillId="4" borderId="1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vertical="center" wrapText="1"/>
    </xf>
    <xf numFmtId="0" fontId="10" fillId="0" borderId="0" xfId="0" applyFont="1" applyBorder="1" applyAlignment="1">
      <alignment horizontal="right" vertical="center" wrapText="1"/>
    </xf>
    <xf numFmtId="3" fontId="10" fillId="0" borderId="0" xfId="0" applyNumberFormat="1" applyFont="1" applyBorder="1" applyAlignment="1">
      <alignment horizontal="right" vertical="center" wrapText="1"/>
    </xf>
    <xf numFmtId="3" fontId="10" fillId="0" borderId="0" xfId="0" applyNumberFormat="1" applyFont="1" applyBorder="1" applyAlignment="1">
      <alignment horizontal="right" vertical="center"/>
    </xf>
    <xf numFmtId="3" fontId="22" fillId="0" borderId="31" xfId="1" applyNumberFormat="1" applyFont="1" applyFill="1" applyBorder="1" applyAlignment="1">
      <alignment vertical="center"/>
    </xf>
    <xf numFmtId="3" fontId="22" fillId="0" borderId="30" xfId="1" applyNumberFormat="1" applyFont="1" applyFill="1" applyBorder="1" applyAlignment="1">
      <alignment vertical="center"/>
    </xf>
    <xf numFmtId="3" fontId="24" fillId="4" borderId="31" xfId="1" applyNumberFormat="1" applyFont="1" applyFill="1" applyBorder="1" applyAlignment="1">
      <alignment vertical="center" wrapText="1"/>
    </xf>
    <xf numFmtId="3" fontId="8" fillId="4" borderId="50" xfId="0" applyNumberFormat="1" applyFont="1" applyFill="1" applyBorder="1" applyAlignment="1">
      <alignment vertical="center" wrapText="1"/>
    </xf>
    <xf numFmtId="0" fontId="8" fillId="4" borderId="55" xfId="0" applyFont="1" applyFill="1" applyBorder="1" applyAlignment="1">
      <alignment horizontal="center" vertical="center" wrapText="1"/>
    </xf>
    <xf numFmtId="3" fontId="0" fillId="0" borderId="20" xfId="0" applyNumberFormat="1" applyFont="1" applyBorder="1" applyAlignment="1">
      <alignment vertical="center"/>
    </xf>
    <xf numFmtId="0" fontId="0" fillId="0" borderId="0" xfId="0" applyBorder="1"/>
    <xf numFmtId="0" fontId="40" fillId="0" borderId="0" xfId="0" applyFont="1" applyBorder="1" applyAlignment="1">
      <alignment horizontal="center" vertical="center"/>
    </xf>
    <xf numFmtId="0" fontId="29" fillId="0" borderId="0" xfId="0" applyFont="1" applyFill="1" applyBorder="1" applyAlignment="1">
      <alignment vertical="center"/>
    </xf>
    <xf numFmtId="165" fontId="0" fillId="0" borderId="0" xfId="1" applyNumberFormat="1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8" fillId="4" borderId="16" xfId="0" applyFont="1" applyFill="1" applyBorder="1" applyAlignment="1">
      <alignment horizontal="center" vertical="center" wrapText="1"/>
    </xf>
    <xf numFmtId="0" fontId="8" fillId="4" borderId="17" xfId="0" applyFont="1" applyFill="1" applyBorder="1" applyAlignment="1">
      <alignment horizontal="center" vertical="center" wrapText="1"/>
    </xf>
    <xf numFmtId="0" fontId="8" fillId="4" borderId="50" xfId="0" applyFont="1" applyFill="1" applyBorder="1" applyAlignment="1">
      <alignment horizontal="center" vertical="center"/>
    </xf>
    <xf numFmtId="3" fontId="8" fillId="4" borderId="31" xfId="0" applyNumberFormat="1" applyFont="1" applyFill="1" applyBorder="1" applyAlignment="1">
      <alignment vertical="center" wrapText="1"/>
    </xf>
    <xf numFmtId="3" fontId="8" fillId="4" borderId="17" xfId="0" applyNumberFormat="1" applyFont="1" applyFill="1" applyBorder="1" applyAlignment="1">
      <alignment vertical="center" wrapText="1"/>
    </xf>
    <xf numFmtId="0" fontId="10" fillId="0" borderId="10" xfId="0" applyFont="1" applyFill="1" applyBorder="1" applyAlignment="1">
      <alignment horizontal="left" vertical="center" wrapText="1"/>
    </xf>
    <xf numFmtId="3" fontId="8" fillId="4" borderId="16" xfId="0" applyNumberFormat="1" applyFont="1" applyFill="1" applyBorder="1" applyAlignment="1">
      <alignment vertical="center" wrapText="1"/>
    </xf>
    <xf numFmtId="0" fontId="10" fillId="0" borderId="39" xfId="0" applyFont="1" applyFill="1" applyBorder="1" applyAlignment="1">
      <alignment vertical="top" wrapText="1"/>
    </xf>
    <xf numFmtId="0" fontId="13" fillId="0" borderId="0" xfId="0" applyFont="1" applyFill="1" applyBorder="1" applyAlignment="1">
      <alignment horizontal="left" vertical="center"/>
    </xf>
    <xf numFmtId="3" fontId="10" fillId="0" borderId="24" xfId="0" applyNumberFormat="1" applyFont="1" applyFill="1" applyBorder="1" applyAlignment="1">
      <alignment vertical="center"/>
    </xf>
    <xf numFmtId="0" fontId="10" fillId="0" borderId="0" xfId="0" applyFont="1" applyFill="1" applyBorder="1" applyAlignment="1">
      <alignment vertical="center" wrapText="1"/>
    </xf>
    <xf numFmtId="0" fontId="38" fillId="0" borderId="0" xfId="0" applyFont="1" applyBorder="1" applyAlignment="1">
      <alignment horizontal="center" vertical="center"/>
    </xf>
    <xf numFmtId="0" fontId="7" fillId="0" borderId="24" xfId="0" applyFont="1" applyFill="1" applyBorder="1" applyAlignment="1">
      <alignment vertical="center" wrapText="1"/>
    </xf>
    <xf numFmtId="3" fontId="24" fillId="4" borderId="3" xfId="1" applyNumberFormat="1" applyFont="1" applyFill="1" applyBorder="1" applyAlignment="1">
      <alignment vertical="center" wrapText="1"/>
    </xf>
    <xf numFmtId="3" fontId="8" fillId="4" borderId="3" xfId="0" applyNumberFormat="1" applyFont="1" applyFill="1" applyBorder="1" applyAlignment="1">
      <alignment vertical="center" wrapText="1"/>
    </xf>
    <xf numFmtId="0" fontId="0" fillId="0" borderId="24" xfId="0" applyBorder="1"/>
    <xf numFmtId="0" fontId="5" fillId="0" borderId="7" xfId="0" applyFont="1" applyBorder="1" applyAlignment="1">
      <alignment vertical="center"/>
    </xf>
    <xf numFmtId="0" fontId="9" fillId="0" borderId="8" xfId="0" applyFont="1" applyBorder="1" applyAlignment="1">
      <alignment vertical="center"/>
    </xf>
    <xf numFmtId="0" fontId="7" fillId="0" borderId="8" xfId="0" applyFont="1" applyBorder="1" applyAlignment="1">
      <alignment vertical="center" wrapText="1"/>
    </xf>
    <xf numFmtId="0" fontId="5" fillId="0" borderId="8" xfId="0" applyFont="1" applyBorder="1" applyAlignment="1">
      <alignment vertical="center"/>
    </xf>
    <xf numFmtId="0" fontId="5" fillId="0" borderId="19" xfId="0" applyFont="1" applyBorder="1" applyAlignment="1">
      <alignment vertical="center"/>
    </xf>
    <xf numFmtId="0" fontId="42" fillId="0" borderId="0" xfId="0" applyFont="1" applyAlignment="1"/>
    <xf numFmtId="0" fontId="41" fillId="0" borderId="0" xfId="0" applyFont="1" applyAlignment="1"/>
    <xf numFmtId="0" fontId="10" fillId="0" borderId="8" xfId="0" applyFont="1" applyBorder="1" applyAlignment="1">
      <alignment vertical="center"/>
    </xf>
    <xf numFmtId="0" fontId="8" fillId="4" borderId="2" xfId="0" applyFont="1" applyFill="1" applyBorder="1" applyAlignment="1">
      <alignment horizontal="center" vertical="center" wrapText="1"/>
    </xf>
    <xf numFmtId="0" fontId="23" fillId="0" borderId="2" xfId="0" applyFont="1" applyBorder="1" applyAlignment="1">
      <alignment vertical="center" wrapText="1"/>
    </xf>
    <xf numFmtId="3" fontId="22" fillId="0" borderId="3" xfId="1" applyNumberFormat="1" applyFont="1" applyFill="1" applyBorder="1" applyAlignment="1">
      <alignment vertical="center"/>
    </xf>
    <xf numFmtId="3" fontId="22" fillId="0" borderId="57" xfId="1" applyNumberFormat="1" applyFont="1" applyFill="1" applyBorder="1" applyAlignment="1">
      <alignment vertical="center"/>
    </xf>
    <xf numFmtId="3" fontId="8" fillId="4" borderId="63" xfId="0" applyNumberFormat="1" applyFont="1" applyFill="1" applyBorder="1" applyAlignment="1">
      <alignment vertical="center" wrapText="1"/>
    </xf>
    <xf numFmtId="0" fontId="24" fillId="4" borderId="64" xfId="0" applyFont="1" applyFill="1" applyBorder="1" applyAlignment="1">
      <alignment horizontal="center" vertical="center" wrapText="1"/>
    </xf>
    <xf numFmtId="0" fontId="11" fillId="0" borderId="65" xfId="0" applyFont="1" applyBorder="1" applyAlignment="1">
      <alignment horizontal="center" vertical="center" wrapText="1"/>
    </xf>
    <xf numFmtId="3" fontId="23" fillId="0" borderId="50" xfId="0" applyNumberFormat="1" applyFont="1" applyBorder="1" applyAlignment="1">
      <alignment vertical="center" wrapText="1"/>
    </xf>
    <xf numFmtId="3" fontId="23" fillId="0" borderId="50" xfId="0" applyNumberFormat="1" applyFont="1" applyFill="1" applyBorder="1" applyAlignment="1">
      <alignment vertical="center" wrapText="1"/>
    </xf>
    <xf numFmtId="3" fontId="22" fillId="0" borderId="68" xfId="0" applyNumberFormat="1" applyFont="1" applyFill="1" applyBorder="1" applyAlignment="1">
      <alignment vertical="center"/>
    </xf>
    <xf numFmtId="3" fontId="22" fillId="0" borderId="60" xfId="0" applyNumberFormat="1" applyFont="1" applyFill="1" applyBorder="1" applyAlignment="1">
      <alignment vertical="center"/>
    </xf>
    <xf numFmtId="3" fontId="0" fillId="0" borderId="67" xfId="0" applyNumberFormat="1" applyFont="1" applyFill="1" applyBorder="1" applyAlignment="1">
      <alignment vertical="center"/>
    </xf>
    <xf numFmtId="3" fontId="23" fillId="0" borderId="31" xfId="0" applyNumberFormat="1" applyFont="1" applyFill="1" applyBorder="1" applyAlignment="1">
      <alignment vertical="center" wrapText="1"/>
    </xf>
    <xf numFmtId="3" fontId="23" fillId="0" borderId="3" xfId="0" applyNumberFormat="1" applyFont="1" applyFill="1" applyBorder="1" applyAlignment="1">
      <alignment vertical="center" wrapText="1"/>
    </xf>
    <xf numFmtId="3" fontId="23" fillId="0" borderId="68" xfId="0" applyNumberFormat="1" applyFont="1" applyFill="1" applyBorder="1" applyAlignment="1">
      <alignment vertical="center" wrapText="1"/>
    </xf>
    <xf numFmtId="3" fontId="12" fillId="0" borderId="66" xfId="0" applyNumberFormat="1" applyFont="1" applyFill="1" applyBorder="1" applyAlignment="1">
      <alignment vertical="center" wrapText="1"/>
    </xf>
    <xf numFmtId="3" fontId="23" fillId="0" borderId="31" xfId="0" applyNumberFormat="1" applyFont="1" applyBorder="1" applyAlignment="1">
      <alignment vertical="center" wrapText="1"/>
    </xf>
    <xf numFmtId="0" fontId="10" fillId="0" borderId="10" xfId="0" applyFont="1" applyFill="1" applyBorder="1" applyAlignment="1">
      <alignment vertical="center" wrapText="1"/>
    </xf>
    <xf numFmtId="0" fontId="55" fillId="0" borderId="6" xfId="0" applyFont="1" applyFill="1" applyBorder="1" applyAlignment="1">
      <alignment vertical="center"/>
    </xf>
    <xf numFmtId="3" fontId="55" fillId="0" borderId="6" xfId="0" applyNumberFormat="1" applyFont="1" applyFill="1" applyBorder="1" applyAlignment="1">
      <alignment horizontal="right" vertical="center" indent="1"/>
    </xf>
    <xf numFmtId="0" fontId="56" fillId="0" borderId="0" xfId="0" applyFont="1" applyBorder="1" applyAlignment="1">
      <alignment vertical="center"/>
    </xf>
    <xf numFmtId="3" fontId="0" fillId="0" borderId="0" xfId="0" applyNumberFormat="1"/>
    <xf numFmtId="3" fontId="11" fillId="0" borderId="66" xfId="0" applyNumberFormat="1" applyFont="1" applyFill="1" applyBorder="1" applyAlignment="1">
      <alignment vertical="center" wrapText="1"/>
    </xf>
    <xf numFmtId="3" fontId="11" fillId="0" borderId="67" xfId="0" applyNumberFormat="1" applyFont="1" applyFill="1" applyBorder="1" applyAlignment="1">
      <alignment vertical="center" wrapText="1"/>
    </xf>
    <xf numFmtId="3" fontId="5" fillId="0" borderId="4" xfId="0" applyNumberFormat="1" applyFont="1" applyFill="1" applyBorder="1" applyAlignment="1">
      <alignment horizontal="right" vertical="center" indent="1"/>
    </xf>
    <xf numFmtId="3" fontId="5" fillId="0" borderId="6" xfId="0" applyNumberFormat="1" applyFont="1" applyFill="1" applyBorder="1" applyAlignment="1">
      <alignment horizontal="right" vertical="center" indent="1"/>
    </xf>
    <xf numFmtId="3" fontId="5" fillId="0" borderId="66" xfId="0" applyNumberFormat="1" applyFont="1" applyFill="1" applyBorder="1" applyAlignment="1">
      <alignment vertical="center" wrapText="1"/>
    </xf>
    <xf numFmtId="3" fontId="5" fillId="0" borderId="67" xfId="0" applyNumberFormat="1" applyFont="1" applyFill="1" applyBorder="1" applyAlignment="1">
      <alignment vertical="center" wrapText="1"/>
    </xf>
    <xf numFmtId="3" fontId="0" fillId="0" borderId="1" xfId="0" applyNumberFormat="1" applyFont="1" applyFill="1" applyBorder="1" applyAlignment="1">
      <alignment horizontal="right" vertical="center" indent="1"/>
    </xf>
    <xf numFmtId="3" fontId="0" fillId="0" borderId="10" xfId="0" applyNumberFormat="1" applyFill="1" applyBorder="1" applyAlignment="1">
      <alignment vertical="center"/>
    </xf>
    <xf numFmtId="0" fontId="5" fillId="0" borderId="9" xfId="0" applyFont="1" applyFill="1" applyBorder="1" applyAlignment="1">
      <alignment vertical="center"/>
    </xf>
    <xf numFmtId="0" fontId="5" fillId="0" borderId="37" xfId="0" applyFont="1" applyFill="1" applyBorder="1" applyAlignment="1">
      <alignment vertical="center"/>
    </xf>
    <xf numFmtId="0" fontId="5" fillId="0" borderId="40" xfId="0" applyFont="1" applyFill="1" applyBorder="1" applyAlignment="1">
      <alignment vertical="center"/>
    </xf>
    <xf numFmtId="0" fontId="9" fillId="0" borderId="20" xfId="0" applyFont="1" applyFill="1" applyBorder="1" applyAlignment="1">
      <alignment vertical="center"/>
    </xf>
    <xf numFmtId="0" fontId="5" fillId="0" borderId="34" xfId="0" applyFont="1" applyFill="1" applyBorder="1" applyAlignment="1">
      <alignment vertical="center"/>
    </xf>
    <xf numFmtId="0" fontId="5" fillId="0" borderId="20" xfId="0" applyFont="1" applyFill="1" applyBorder="1" applyAlignment="1">
      <alignment vertical="center"/>
    </xf>
    <xf numFmtId="0" fontId="10" fillId="0" borderId="0" xfId="0" applyFont="1" applyFill="1" applyAlignment="1">
      <alignment vertical="center"/>
    </xf>
    <xf numFmtId="0" fontId="10" fillId="0" borderId="0" xfId="0" applyFont="1" applyFill="1" applyBorder="1" applyAlignment="1">
      <alignment vertical="top" wrapText="1"/>
    </xf>
    <xf numFmtId="0" fontId="5" fillId="0" borderId="0" xfId="0" applyFont="1" applyFill="1" applyBorder="1" applyAlignment="1">
      <alignment vertical="center"/>
    </xf>
    <xf numFmtId="3" fontId="12" fillId="0" borderId="67" xfId="0" applyNumberFormat="1" applyFont="1" applyFill="1" applyBorder="1" applyAlignment="1">
      <alignment vertical="center" wrapText="1"/>
    </xf>
    <xf numFmtId="0" fontId="23" fillId="0" borderId="4" xfId="0" applyFont="1" applyFill="1" applyBorder="1" applyAlignment="1">
      <alignment vertical="center" wrapText="1"/>
    </xf>
    <xf numFmtId="0" fontId="23" fillId="0" borderId="51" xfId="0" applyFont="1" applyFill="1" applyBorder="1" applyAlignment="1">
      <alignment vertical="center" wrapText="1"/>
    </xf>
    <xf numFmtId="0" fontId="5" fillId="0" borderId="52" xfId="0" applyFont="1" applyFill="1" applyBorder="1" applyAlignment="1">
      <alignment vertical="center" wrapText="1"/>
    </xf>
    <xf numFmtId="0" fontId="5" fillId="0" borderId="53" xfId="0" applyFont="1" applyFill="1" applyBorder="1" applyAlignment="1">
      <alignment vertical="center" wrapText="1"/>
    </xf>
    <xf numFmtId="0" fontId="23" fillId="0" borderId="34" xfId="0" applyFont="1" applyFill="1" applyBorder="1" applyAlignment="1">
      <alignment vertical="center" wrapText="1"/>
    </xf>
    <xf numFmtId="0" fontId="23" fillId="0" borderId="2" xfId="0" applyFont="1" applyFill="1" applyBorder="1" applyAlignment="1">
      <alignment vertical="center" wrapText="1"/>
    </xf>
    <xf numFmtId="0" fontId="12" fillId="0" borderId="54" xfId="0" applyFont="1" applyFill="1" applyBorder="1" applyAlignment="1">
      <alignment vertical="center" wrapText="1"/>
    </xf>
    <xf numFmtId="0" fontId="11" fillId="0" borderId="52" xfId="0" applyFont="1" applyFill="1" applyBorder="1" applyAlignment="1">
      <alignment vertical="center" wrapText="1"/>
    </xf>
    <xf numFmtId="0" fontId="12" fillId="0" borderId="52" xfId="0" applyFont="1" applyFill="1" applyBorder="1" applyAlignment="1">
      <alignment vertical="center" wrapText="1"/>
    </xf>
    <xf numFmtId="0" fontId="12" fillId="0" borderId="53" xfId="0" applyFont="1" applyFill="1" applyBorder="1" applyAlignment="1">
      <alignment vertical="center" wrapText="1"/>
    </xf>
    <xf numFmtId="0" fontId="23" fillId="0" borderId="56" xfId="0" applyFont="1" applyFill="1" applyBorder="1" applyAlignment="1">
      <alignment vertical="center" wrapText="1"/>
    </xf>
    <xf numFmtId="0" fontId="0" fillId="0" borderId="37" xfId="0" applyFill="1" applyBorder="1" applyAlignment="1">
      <alignment vertical="center"/>
    </xf>
    <xf numFmtId="3" fontId="0" fillId="0" borderId="38" xfId="0" applyNumberFormat="1" applyFont="1" applyFill="1" applyBorder="1" applyAlignment="1">
      <alignment horizontal="right" vertical="center" indent="1"/>
    </xf>
    <xf numFmtId="0" fontId="0" fillId="0" borderId="0" xfId="0" applyFill="1" applyBorder="1"/>
    <xf numFmtId="0" fontId="0" fillId="0" borderId="34" xfId="0" applyFill="1" applyBorder="1" applyAlignment="1">
      <alignment vertical="center"/>
    </xf>
    <xf numFmtId="3" fontId="0" fillId="0" borderId="40" xfId="0" applyNumberFormat="1" applyFont="1" applyFill="1" applyBorder="1" applyAlignment="1">
      <alignment horizontal="right" vertical="center" indent="1"/>
    </xf>
    <xf numFmtId="0" fontId="0" fillId="0" borderId="34" xfId="0" applyFont="1" applyFill="1" applyBorder="1" applyAlignment="1">
      <alignment vertical="center"/>
    </xf>
    <xf numFmtId="0" fontId="0" fillId="0" borderId="2" xfId="0" applyFont="1" applyFill="1" applyBorder="1" applyAlignment="1">
      <alignment vertical="center"/>
    </xf>
    <xf numFmtId="3" fontId="0" fillId="0" borderId="3" xfId="0" applyNumberFormat="1" applyFont="1" applyFill="1" applyBorder="1" applyAlignment="1">
      <alignment horizontal="right" vertical="center" indent="1"/>
    </xf>
    <xf numFmtId="0" fontId="13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vertical="center" wrapText="1"/>
    </xf>
    <xf numFmtId="3" fontId="0" fillId="0" borderId="38" xfId="0" applyNumberFormat="1" applyFill="1" applyBorder="1" applyAlignment="1">
      <alignment horizontal="right" vertical="center" indent="1"/>
    </xf>
    <xf numFmtId="3" fontId="0" fillId="0" borderId="39" xfId="0" applyNumberFormat="1" applyFill="1" applyBorder="1" applyAlignment="1">
      <alignment vertical="center"/>
    </xf>
    <xf numFmtId="3" fontId="0" fillId="0" borderId="39" xfId="0" applyNumberFormat="1" applyFill="1" applyBorder="1" applyAlignment="1">
      <alignment horizontal="right" vertical="center" indent="1"/>
    </xf>
    <xf numFmtId="3" fontId="0" fillId="0" borderId="40" xfId="0" applyNumberFormat="1" applyFill="1" applyBorder="1" applyAlignment="1">
      <alignment horizontal="right" vertical="center" indent="1"/>
    </xf>
    <xf numFmtId="3" fontId="0" fillId="0" borderId="0" xfId="0" applyNumberFormat="1" applyFill="1" applyBorder="1" applyAlignment="1">
      <alignment vertical="center"/>
    </xf>
    <xf numFmtId="3" fontId="0" fillId="0" borderId="0" xfId="0" applyNumberFormat="1" applyFill="1" applyBorder="1" applyAlignment="1">
      <alignment horizontal="right" vertical="center" indent="1"/>
    </xf>
    <xf numFmtId="3" fontId="0" fillId="0" borderId="3" xfId="0" applyNumberFormat="1" applyFill="1" applyBorder="1" applyAlignment="1">
      <alignment horizontal="right" vertical="center" indent="1"/>
    </xf>
    <xf numFmtId="3" fontId="0" fillId="0" borderId="2" xfId="0" applyNumberFormat="1" applyFill="1" applyBorder="1" applyAlignment="1">
      <alignment vertical="center"/>
    </xf>
    <xf numFmtId="0" fontId="25" fillId="0" borderId="0" xfId="0" applyFont="1" applyFill="1" applyBorder="1" applyAlignment="1">
      <alignment vertical="center"/>
    </xf>
    <xf numFmtId="3" fontId="0" fillId="0" borderId="66" xfId="0" applyNumberFormat="1" applyFont="1" applyFill="1" applyBorder="1" applyAlignment="1">
      <alignment vertical="center"/>
    </xf>
    <xf numFmtId="3" fontId="22" fillId="0" borderId="50" xfId="0" applyNumberFormat="1" applyFont="1" applyFill="1" applyBorder="1" applyAlignment="1">
      <alignment vertical="center"/>
    </xf>
    <xf numFmtId="0" fontId="0" fillId="0" borderId="0" xfId="0" applyFill="1"/>
    <xf numFmtId="3" fontId="25" fillId="0" borderId="0" xfId="0" applyNumberFormat="1" applyFont="1" applyFill="1" applyBorder="1" applyAlignment="1">
      <alignment vertical="center"/>
    </xf>
    <xf numFmtId="0" fontId="9" fillId="0" borderId="0" xfId="0" applyFont="1" applyFill="1" applyBorder="1" applyAlignment="1">
      <alignment vertical="center"/>
    </xf>
    <xf numFmtId="0" fontId="38" fillId="0" borderId="0" xfId="0" applyFont="1" applyFill="1" applyBorder="1" applyAlignment="1">
      <alignment horizontal="center" vertical="center"/>
    </xf>
    <xf numFmtId="0" fontId="0" fillId="0" borderId="36" xfId="0" applyFont="1" applyBorder="1" applyAlignment="1">
      <alignment vertical="center"/>
    </xf>
    <xf numFmtId="3" fontId="23" fillId="0" borderId="59" xfId="0" applyNumberFormat="1" applyFont="1" applyFill="1" applyBorder="1" applyAlignment="1">
      <alignment vertical="center" wrapText="1"/>
    </xf>
    <xf numFmtId="3" fontId="23" fillId="0" borderId="60" xfId="0" applyNumberFormat="1" applyFont="1" applyFill="1" applyBorder="1" applyAlignment="1">
      <alignment vertical="center" wrapText="1"/>
    </xf>
    <xf numFmtId="3" fontId="23" fillId="0" borderId="3" xfId="0" applyNumberFormat="1" applyFont="1" applyBorder="1" applyAlignment="1">
      <alignment vertical="center" wrapText="1"/>
    </xf>
    <xf numFmtId="3" fontId="23" fillId="0" borderId="75" xfId="0" applyNumberFormat="1" applyFont="1" applyFill="1" applyBorder="1" applyAlignment="1">
      <alignment vertical="center" wrapText="1"/>
    </xf>
    <xf numFmtId="3" fontId="23" fillId="0" borderId="30" xfId="0" applyNumberFormat="1" applyFont="1" applyFill="1" applyBorder="1" applyAlignment="1">
      <alignment vertical="center" wrapText="1"/>
    </xf>
    <xf numFmtId="3" fontId="23" fillId="0" borderId="40" xfId="0" applyNumberFormat="1" applyFont="1" applyFill="1" applyBorder="1" applyAlignment="1">
      <alignment vertical="center" wrapText="1"/>
    </xf>
    <xf numFmtId="3" fontId="23" fillId="0" borderId="57" xfId="0" applyNumberFormat="1" applyFont="1" applyFill="1" applyBorder="1" applyAlignment="1">
      <alignment vertical="center" wrapText="1"/>
    </xf>
    <xf numFmtId="3" fontId="8" fillId="4" borderId="55" xfId="0" applyNumberFormat="1" applyFont="1" applyFill="1" applyBorder="1" applyAlignment="1">
      <alignment vertical="center" wrapText="1"/>
    </xf>
    <xf numFmtId="3" fontId="0" fillId="0" borderId="61" xfId="0" applyNumberFormat="1" applyFont="1" applyFill="1" applyBorder="1" applyAlignment="1">
      <alignment vertical="center"/>
    </xf>
    <xf numFmtId="3" fontId="22" fillId="0" borderId="30" xfId="0" applyNumberFormat="1" applyFont="1" applyFill="1" applyBorder="1" applyAlignment="1">
      <alignment vertical="center"/>
    </xf>
    <xf numFmtId="3" fontId="22" fillId="0" borderId="69" xfId="0" applyNumberFormat="1" applyFont="1" applyFill="1" applyBorder="1" applyAlignment="1">
      <alignment vertical="center"/>
    </xf>
    <xf numFmtId="3" fontId="0" fillId="0" borderId="62" xfId="0" applyNumberFormat="1" applyFont="1" applyFill="1" applyBorder="1" applyAlignment="1">
      <alignment vertical="center"/>
    </xf>
    <xf numFmtId="3" fontId="22" fillId="0" borderId="31" xfId="0" applyNumberFormat="1" applyFont="1" applyFill="1" applyBorder="1" applyAlignment="1">
      <alignment vertical="center"/>
    </xf>
    <xf numFmtId="3" fontId="0" fillId="0" borderId="70" xfId="0" applyNumberFormat="1" applyFont="1" applyFill="1" applyBorder="1" applyAlignment="1">
      <alignment vertical="center"/>
    </xf>
    <xf numFmtId="3" fontId="22" fillId="0" borderId="57" xfId="0" applyNumberFormat="1" applyFont="1" applyFill="1" applyBorder="1" applyAlignment="1">
      <alignment vertical="center"/>
    </xf>
    <xf numFmtId="3" fontId="22" fillId="0" borderId="73" xfId="0" applyNumberFormat="1" applyFont="1" applyFill="1" applyBorder="1" applyAlignment="1">
      <alignment vertical="center"/>
    </xf>
    <xf numFmtId="3" fontId="0" fillId="0" borderId="71" xfId="0" applyNumberFormat="1" applyFont="1" applyFill="1" applyBorder="1" applyAlignment="1">
      <alignment vertical="center"/>
    </xf>
    <xf numFmtId="3" fontId="22" fillId="0" borderId="3" xfId="0" applyNumberFormat="1" applyFont="1" applyFill="1" applyBorder="1" applyAlignment="1">
      <alignment vertical="center"/>
    </xf>
    <xf numFmtId="0" fontId="57" fillId="0" borderId="0" xfId="0" applyFont="1" applyFill="1" applyBorder="1" applyAlignment="1">
      <alignment vertical="center"/>
    </xf>
    <xf numFmtId="3" fontId="43" fillId="0" borderId="68" xfId="0" applyNumberFormat="1" applyFont="1" applyFill="1" applyBorder="1" applyAlignment="1">
      <alignment vertical="center" wrapText="1"/>
    </xf>
    <xf numFmtId="3" fontId="60" fillId="0" borderId="66" xfId="0" applyNumberFormat="1" applyFont="1" applyFill="1" applyBorder="1" applyAlignment="1">
      <alignment vertical="center" wrapText="1"/>
    </xf>
    <xf numFmtId="3" fontId="61" fillId="0" borderId="66" xfId="0" applyNumberFormat="1" applyFont="1" applyFill="1" applyBorder="1" applyAlignment="1">
      <alignment vertical="center" wrapText="1"/>
    </xf>
    <xf numFmtId="3" fontId="62" fillId="0" borderId="66" xfId="0" applyNumberFormat="1" applyFont="1" applyFill="1" applyBorder="1" applyAlignment="1">
      <alignment vertical="center" wrapText="1"/>
    </xf>
    <xf numFmtId="3" fontId="62" fillId="0" borderId="67" xfId="0" applyNumberFormat="1" applyFont="1" applyFill="1" applyBorder="1" applyAlignment="1">
      <alignment vertical="center" wrapText="1"/>
    </xf>
    <xf numFmtId="3" fontId="43" fillId="0" borderId="50" xfId="0" applyNumberFormat="1" applyFont="1" applyFill="1" applyBorder="1" applyAlignment="1">
      <alignment vertical="center" wrapText="1"/>
    </xf>
    <xf numFmtId="3" fontId="43" fillId="0" borderId="31" xfId="0" applyNumberFormat="1" applyFont="1" applyFill="1" applyBorder="1" applyAlignment="1">
      <alignment vertical="center" wrapText="1"/>
    </xf>
    <xf numFmtId="3" fontId="59" fillId="4" borderId="50" xfId="0" applyNumberFormat="1" applyFont="1" applyFill="1" applyBorder="1" applyAlignment="1">
      <alignment vertical="center" wrapText="1"/>
    </xf>
    <xf numFmtId="3" fontId="61" fillId="0" borderId="67" xfId="0" applyNumberFormat="1" applyFont="1" applyFill="1" applyBorder="1" applyAlignment="1">
      <alignment vertical="center" wrapText="1"/>
    </xf>
    <xf numFmtId="3" fontId="43" fillId="0" borderId="3" xfId="0" applyNumberFormat="1" applyFont="1" applyFill="1" applyBorder="1" applyAlignment="1">
      <alignment vertical="center" wrapText="1"/>
    </xf>
    <xf numFmtId="3" fontId="60" fillId="0" borderId="76" xfId="0" applyNumberFormat="1" applyFont="1" applyFill="1" applyBorder="1" applyAlignment="1">
      <alignment vertical="center" wrapText="1"/>
    </xf>
    <xf numFmtId="0" fontId="59" fillId="4" borderId="42" xfId="0" applyFont="1" applyFill="1" applyBorder="1" applyAlignment="1">
      <alignment horizontal="center" vertical="center" wrapText="1"/>
    </xf>
    <xf numFmtId="0" fontId="8" fillId="4" borderId="33" xfId="0" applyFont="1" applyFill="1" applyBorder="1" applyAlignment="1">
      <alignment horizontal="center" vertical="center" wrapText="1"/>
    </xf>
    <xf numFmtId="0" fontId="8" fillId="4" borderId="41" xfId="0" applyFont="1" applyFill="1" applyBorder="1" applyAlignment="1">
      <alignment horizontal="center" vertical="center" wrapText="1"/>
    </xf>
    <xf numFmtId="3" fontId="43" fillId="0" borderId="77" xfId="0" applyNumberFormat="1" applyFont="1" applyFill="1" applyBorder="1" applyAlignment="1">
      <alignment vertical="center" wrapText="1"/>
    </xf>
    <xf numFmtId="3" fontId="43" fillId="0" borderId="78" xfId="0" applyNumberFormat="1" applyFont="1" applyFill="1" applyBorder="1" applyAlignment="1">
      <alignment vertical="center" wrapText="1"/>
    </xf>
    <xf numFmtId="3" fontId="60" fillId="0" borderId="79" xfId="0" applyNumberFormat="1" applyFont="1" applyFill="1" applyBorder="1" applyAlignment="1">
      <alignment vertical="center" wrapText="1"/>
    </xf>
    <xf numFmtId="3" fontId="60" fillId="0" borderId="80" xfId="0" applyNumberFormat="1" applyFont="1" applyFill="1" applyBorder="1" applyAlignment="1">
      <alignment vertical="center" wrapText="1"/>
    </xf>
    <xf numFmtId="3" fontId="60" fillId="0" borderId="81" xfId="0" applyNumberFormat="1" applyFont="1" applyFill="1" applyBorder="1" applyAlignment="1">
      <alignment vertical="center" wrapText="1"/>
    </xf>
    <xf numFmtId="3" fontId="60" fillId="0" borderId="82" xfId="0" applyNumberFormat="1" applyFont="1" applyFill="1" applyBorder="1" applyAlignment="1">
      <alignment vertical="center" wrapText="1"/>
    </xf>
    <xf numFmtId="3" fontId="61" fillId="0" borderId="79" xfId="0" applyNumberFormat="1" applyFont="1" applyFill="1" applyBorder="1" applyAlignment="1">
      <alignment vertical="center" wrapText="1"/>
    </xf>
    <xf numFmtId="3" fontId="61" fillId="0" borderId="80" xfId="0" applyNumberFormat="1" applyFont="1" applyFill="1" applyBorder="1" applyAlignment="1">
      <alignment vertical="center" wrapText="1"/>
    </xf>
    <xf numFmtId="3" fontId="62" fillId="0" borderId="79" xfId="0" applyNumberFormat="1" applyFont="1" applyFill="1" applyBorder="1" applyAlignment="1">
      <alignment vertical="center" wrapText="1"/>
    </xf>
    <xf numFmtId="3" fontId="62" fillId="0" borderId="80" xfId="0" applyNumberFormat="1" applyFont="1" applyFill="1" applyBorder="1" applyAlignment="1">
      <alignment vertical="center" wrapText="1"/>
    </xf>
    <xf numFmtId="0" fontId="11" fillId="0" borderId="53" xfId="0" applyFont="1" applyFill="1" applyBorder="1" applyAlignment="1">
      <alignment vertical="center" wrapText="1"/>
    </xf>
    <xf numFmtId="3" fontId="62" fillId="0" borderId="83" xfId="0" applyNumberFormat="1" applyFont="1" applyFill="1" applyBorder="1" applyAlignment="1">
      <alignment vertical="center" wrapText="1"/>
    </xf>
    <xf numFmtId="3" fontId="62" fillId="0" borderId="84" xfId="0" applyNumberFormat="1" applyFont="1" applyFill="1" applyBorder="1" applyAlignment="1">
      <alignment vertical="center" wrapText="1"/>
    </xf>
    <xf numFmtId="3" fontId="43" fillId="0" borderId="30" xfId="0" applyNumberFormat="1" applyFont="1" applyFill="1" applyBorder="1" applyAlignment="1">
      <alignment vertical="center" wrapText="1"/>
    </xf>
    <xf numFmtId="3" fontId="43" fillId="0" borderId="57" xfId="0" applyNumberFormat="1" applyFont="1" applyFill="1" applyBorder="1" applyAlignment="1">
      <alignment vertical="center" wrapText="1"/>
    </xf>
    <xf numFmtId="0" fontId="23" fillId="0" borderId="54" xfId="0" applyFont="1" applyFill="1" applyBorder="1" applyAlignment="1">
      <alignment vertical="center" wrapText="1"/>
    </xf>
    <xf numFmtId="0" fontId="5" fillId="0" borderId="85" xfId="0" applyFont="1" applyFill="1" applyBorder="1" applyAlignment="1">
      <alignment vertical="center" wrapText="1"/>
    </xf>
    <xf numFmtId="3" fontId="61" fillId="0" borderId="83" xfId="0" applyNumberFormat="1" applyFont="1" applyFill="1" applyBorder="1" applyAlignment="1">
      <alignment vertical="center" wrapText="1"/>
    </xf>
    <xf numFmtId="3" fontId="61" fillId="0" borderId="84" xfId="0" applyNumberFormat="1" applyFont="1" applyFill="1" applyBorder="1" applyAlignment="1">
      <alignment vertical="center" wrapText="1"/>
    </xf>
    <xf numFmtId="3" fontId="23" fillId="0" borderId="77" xfId="0" applyNumberFormat="1" applyFont="1" applyFill="1" applyBorder="1" applyAlignment="1">
      <alignment vertical="center" wrapText="1"/>
    </xf>
    <xf numFmtId="3" fontId="23" fillId="0" borderId="72" xfId="0" applyNumberFormat="1" applyFont="1" applyFill="1" applyBorder="1" applyAlignment="1">
      <alignment vertical="center" wrapText="1"/>
    </xf>
    <xf numFmtId="3" fontId="23" fillId="0" borderId="74" xfId="0" applyNumberFormat="1" applyFont="1" applyFill="1" applyBorder="1" applyAlignment="1">
      <alignment vertical="center" wrapText="1"/>
    </xf>
    <xf numFmtId="3" fontId="23" fillId="0" borderId="78" xfId="0" applyNumberFormat="1" applyFont="1" applyFill="1" applyBorder="1" applyAlignment="1">
      <alignment vertical="center" wrapText="1"/>
    </xf>
    <xf numFmtId="3" fontId="5" fillId="0" borderId="79" xfId="0" applyNumberFormat="1" applyFont="1" applyFill="1" applyBorder="1" applyAlignment="1">
      <alignment vertical="center" wrapText="1"/>
    </xf>
    <xf numFmtId="3" fontId="5" fillId="0" borderId="80" xfId="0" applyNumberFormat="1" applyFont="1" applyFill="1" applyBorder="1" applyAlignment="1">
      <alignment vertical="center" wrapText="1"/>
    </xf>
    <xf numFmtId="3" fontId="5" fillId="0" borderId="83" xfId="0" applyNumberFormat="1" applyFont="1" applyFill="1" applyBorder="1" applyAlignment="1">
      <alignment vertical="center" wrapText="1"/>
    </xf>
    <xf numFmtId="3" fontId="5" fillId="0" borderId="84" xfId="0" applyNumberFormat="1" applyFont="1" applyFill="1" applyBorder="1" applyAlignment="1">
      <alignment vertical="center" wrapText="1"/>
    </xf>
    <xf numFmtId="3" fontId="23" fillId="0" borderId="42" xfId="0" applyNumberFormat="1" applyFont="1" applyFill="1" applyBorder="1" applyAlignment="1">
      <alignment vertical="center" wrapText="1"/>
    </xf>
    <xf numFmtId="3" fontId="23" fillId="0" borderId="38" xfId="0" applyNumberFormat="1" applyFont="1" applyFill="1" applyBorder="1" applyAlignment="1">
      <alignment vertical="center" wrapText="1"/>
    </xf>
    <xf numFmtId="3" fontId="12" fillId="0" borderId="77" xfId="0" applyNumberFormat="1" applyFont="1" applyFill="1" applyBorder="1" applyAlignment="1">
      <alignment vertical="center" wrapText="1"/>
    </xf>
    <xf numFmtId="3" fontId="12" fillId="0" borderId="78" xfId="0" applyNumberFormat="1" applyFont="1" applyFill="1" applyBorder="1" applyAlignment="1">
      <alignment vertical="center" wrapText="1"/>
    </xf>
    <xf numFmtId="3" fontId="11" fillId="0" borderId="79" xfId="0" applyNumberFormat="1" applyFont="1" applyFill="1" applyBorder="1" applyAlignment="1">
      <alignment vertical="center" wrapText="1"/>
    </xf>
    <xf numFmtId="3" fontId="11" fillId="0" borderId="80" xfId="0" applyNumberFormat="1" applyFont="1" applyFill="1" applyBorder="1" applyAlignment="1">
      <alignment vertical="center" wrapText="1"/>
    </xf>
    <xf numFmtId="3" fontId="12" fillId="0" borderId="79" xfId="0" applyNumberFormat="1" applyFont="1" applyFill="1" applyBorder="1" applyAlignment="1">
      <alignment vertical="center" wrapText="1"/>
    </xf>
    <xf numFmtId="3" fontId="12" fillId="0" borderId="80" xfId="0" applyNumberFormat="1" applyFont="1" applyFill="1" applyBorder="1" applyAlignment="1">
      <alignment vertical="center" wrapText="1"/>
    </xf>
    <xf numFmtId="3" fontId="12" fillId="0" borderId="83" xfId="0" applyNumberFormat="1" applyFont="1" applyFill="1" applyBorder="1" applyAlignment="1">
      <alignment vertical="center" wrapText="1"/>
    </xf>
    <xf numFmtId="3" fontId="12" fillId="0" borderId="84" xfId="0" applyNumberFormat="1" applyFont="1" applyFill="1" applyBorder="1" applyAlignment="1">
      <alignment vertical="center" wrapText="1"/>
    </xf>
    <xf numFmtId="0" fontId="28" fillId="0" borderId="0" xfId="0" applyFont="1" applyFill="1" applyBorder="1" applyAlignment="1">
      <alignment vertical="center"/>
    </xf>
    <xf numFmtId="0" fontId="25" fillId="0" borderId="0" xfId="0" applyFont="1" applyFill="1" applyBorder="1" applyAlignment="1">
      <alignment horizontal="left" vertical="center"/>
    </xf>
    <xf numFmtId="0" fontId="10" fillId="0" borderId="24" xfId="0" applyFont="1" applyFill="1" applyBorder="1" applyAlignment="1">
      <alignment vertical="center" wrapText="1"/>
    </xf>
    <xf numFmtId="0" fontId="10" fillId="0" borderId="24" xfId="0" applyFont="1" applyBorder="1" applyAlignment="1">
      <alignment vertical="center" wrapText="1"/>
    </xf>
    <xf numFmtId="0" fontId="0" fillId="0" borderId="16" xfId="0" applyBorder="1"/>
    <xf numFmtId="3" fontId="43" fillId="0" borderId="86" xfId="0" applyNumberFormat="1" applyFont="1" applyFill="1" applyBorder="1" applyAlignment="1">
      <alignment vertical="center" wrapText="1"/>
    </xf>
    <xf numFmtId="3" fontId="43" fillId="0" borderId="17" xfId="0" applyNumberFormat="1" applyFont="1" applyFill="1" applyBorder="1" applyAlignment="1">
      <alignment vertical="center" wrapText="1"/>
    </xf>
    <xf numFmtId="0" fontId="23" fillId="0" borderId="32" xfId="0" applyFont="1" applyBorder="1" applyAlignment="1">
      <alignment vertical="center" wrapText="1"/>
    </xf>
    <xf numFmtId="3" fontId="23" fillId="0" borderId="87" xfId="0" applyNumberFormat="1" applyFont="1" applyFill="1" applyBorder="1" applyAlignment="1">
      <alignment vertical="center" wrapText="1"/>
    </xf>
    <xf numFmtId="3" fontId="11" fillId="0" borderId="88" xfId="0" applyNumberFormat="1" applyFont="1" applyFill="1" applyBorder="1" applyAlignment="1">
      <alignment vertical="center" wrapText="1"/>
    </xf>
    <xf numFmtId="3" fontId="11" fillId="0" borderId="89" xfId="0" applyNumberFormat="1" applyFont="1" applyFill="1" applyBorder="1" applyAlignment="1">
      <alignment vertical="center" wrapText="1"/>
    </xf>
    <xf numFmtId="3" fontId="11" fillId="0" borderId="83" xfId="0" applyNumberFormat="1" applyFont="1" applyFill="1" applyBorder="1" applyAlignment="1">
      <alignment vertical="center" wrapText="1"/>
    </xf>
    <xf numFmtId="3" fontId="12" fillId="0" borderId="72" xfId="0" applyNumberFormat="1" applyFont="1" applyFill="1" applyBorder="1" applyAlignment="1">
      <alignment vertical="center" wrapText="1"/>
    </xf>
    <xf numFmtId="3" fontId="23" fillId="0" borderId="16" xfId="0" applyNumberFormat="1" applyFont="1" applyFill="1" applyBorder="1" applyAlignment="1">
      <alignment vertical="center" wrapText="1"/>
    </xf>
    <xf numFmtId="3" fontId="23" fillId="0" borderId="17" xfId="0" applyNumberFormat="1" applyFont="1" applyFill="1" applyBorder="1" applyAlignment="1">
      <alignment vertical="center" wrapText="1"/>
    </xf>
    <xf numFmtId="3" fontId="23" fillId="0" borderId="73" xfId="0" applyNumberFormat="1" applyFont="1" applyFill="1" applyBorder="1" applyAlignment="1">
      <alignment vertical="center" wrapText="1"/>
    </xf>
    <xf numFmtId="3" fontId="11" fillId="0" borderId="84" xfId="0" applyNumberFormat="1" applyFont="1" applyFill="1" applyBorder="1" applyAlignment="1">
      <alignment vertical="center" wrapText="1"/>
    </xf>
    <xf numFmtId="3" fontId="23" fillId="0" borderId="90" xfId="0" applyNumberFormat="1" applyFont="1" applyFill="1" applyBorder="1" applyAlignment="1">
      <alignment vertical="center" wrapText="1"/>
    </xf>
    <xf numFmtId="3" fontId="23" fillId="0" borderId="86" xfId="0" applyNumberFormat="1" applyFont="1" applyFill="1" applyBorder="1" applyAlignment="1">
      <alignment vertical="center" wrapText="1"/>
    </xf>
    <xf numFmtId="3" fontId="23" fillId="0" borderId="91" xfId="0" applyNumberFormat="1" applyFont="1" applyFill="1" applyBorder="1" applyAlignment="1">
      <alignment vertical="center" wrapText="1"/>
    </xf>
    <xf numFmtId="3" fontId="23" fillId="0" borderId="55" xfId="0" applyNumberFormat="1" applyFont="1" applyFill="1" applyBorder="1" applyAlignment="1">
      <alignment vertical="center" wrapText="1"/>
    </xf>
    <xf numFmtId="3" fontId="23" fillId="0" borderId="55" xfId="0" applyNumberFormat="1" applyFont="1" applyBorder="1" applyAlignment="1">
      <alignment vertical="center" wrapText="1"/>
    </xf>
    <xf numFmtId="3" fontId="23" fillId="0" borderId="93" xfId="0" applyNumberFormat="1" applyFont="1" applyFill="1" applyBorder="1" applyAlignment="1">
      <alignment vertical="center" wrapText="1"/>
    </xf>
    <xf numFmtId="3" fontId="23" fillId="0" borderId="16" xfId="0" applyNumberFormat="1" applyFont="1" applyBorder="1" applyAlignment="1">
      <alignment vertical="center" wrapText="1"/>
    </xf>
    <xf numFmtId="3" fontId="23" fillId="0" borderId="92" xfId="0" applyNumberFormat="1" applyFont="1" applyFill="1" applyBorder="1" applyAlignment="1">
      <alignment vertical="center" wrapText="1"/>
    </xf>
    <xf numFmtId="3" fontId="43" fillId="0" borderId="94" xfId="0" applyNumberFormat="1" applyFont="1" applyFill="1" applyBorder="1" applyAlignment="1">
      <alignment vertical="center" wrapText="1"/>
    </xf>
    <xf numFmtId="3" fontId="59" fillId="4" borderId="16" xfId="0" applyNumberFormat="1" applyFont="1" applyFill="1" applyBorder="1" applyAlignment="1">
      <alignment vertical="center" wrapText="1"/>
    </xf>
    <xf numFmtId="3" fontId="43" fillId="0" borderId="60" xfId="0" applyNumberFormat="1" applyFont="1" applyFill="1" applyBorder="1" applyAlignment="1">
      <alignment vertical="center" wrapText="1"/>
    </xf>
    <xf numFmtId="3" fontId="43" fillId="0" borderId="92" xfId="0" applyNumberFormat="1" applyFont="1" applyBorder="1" applyAlignment="1">
      <alignment vertical="center" wrapText="1"/>
    </xf>
    <xf numFmtId="3" fontId="5" fillId="0" borderId="3" xfId="0" applyNumberFormat="1" applyFont="1" applyFill="1" applyBorder="1" applyAlignment="1">
      <alignment horizontal="right" vertical="center" indent="1"/>
    </xf>
    <xf numFmtId="0" fontId="5" fillId="0" borderId="40" xfId="0" applyFont="1" applyBorder="1" applyAlignment="1">
      <alignment vertical="center"/>
    </xf>
    <xf numFmtId="0" fontId="5" fillId="0" borderId="3" xfId="0" applyFont="1" applyFill="1" applyBorder="1" applyAlignment="1">
      <alignment vertical="center"/>
    </xf>
    <xf numFmtId="0" fontId="5" fillId="0" borderId="6" xfId="0" applyFont="1" applyBorder="1" applyAlignment="1">
      <alignment vertical="center"/>
    </xf>
    <xf numFmtId="3" fontId="64" fillId="0" borderId="79" xfId="0" applyNumberFormat="1" applyFont="1" applyFill="1" applyBorder="1" applyAlignment="1">
      <alignment vertical="center" wrapText="1"/>
    </xf>
    <xf numFmtId="0" fontId="24" fillId="4" borderId="1" xfId="0" applyFont="1" applyFill="1" applyBorder="1" applyAlignment="1">
      <alignment horizontal="center" vertical="center" wrapText="1"/>
    </xf>
    <xf numFmtId="0" fontId="24" fillId="4" borderId="31" xfId="0" applyFont="1" applyFill="1" applyBorder="1" applyAlignment="1">
      <alignment horizontal="center" vertical="center" wrapText="1"/>
    </xf>
    <xf numFmtId="0" fontId="24" fillId="4" borderId="16" xfId="0" applyFont="1" applyFill="1" applyBorder="1" applyAlignment="1">
      <alignment horizontal="center" vertical="center" wrapText="1"/>
    </xf>
    <xf numFmtId="0" fontId="24" fillId="4" borderId="17" xfId="0" applyFont="1" applyFill="1" applyBorder="1" applyAlignment="1">
      <alignment horizontal="center" vertical="center" wrapText="1"/>
    </xf>
    <xf numFmtId="3" fontId="22" fillId="0" borderId="78" xfId="1" applyNumberFormat="1" applyFont="1" applyFill="1" applyBorder="1" applyAlignment="1">
      <alignment vertical="center"/>
    </xf>
    <xf numFmtId="0" fontId="65" fillId="0" borderId="1" xfId="0" applyFont="1" applyBorder="1" applyAlignment="1">
      <alignment horizontal="left" vertical="center"/>
    </xf>
    <xf numFmtId="3" fontId="65" fillId="0" borderId="80" xfId="1" applyNumberFormat="1" applyFont="1" applyFill="1" applyBorder="1" applyAlignment="1">
      <alignment vertical="center"/>
    </xf>
    <xf numFmtId="3" fontId="65" fillId="0" borderId="57" xfId="1" applyNumberFormat="1" applyFont="1" applyFill="1" applyBorder="1" applyAlignment="1">
      <alignment vertical="center"/>
    </xf>
    <xf numFmtId="3" fontId="22" fillId="0" borderId="31" xfId="1" applyNumberFormat="1" applyFont="1" applyFill="1" applyBorder="1" applyAlignment="1">
      <alignment horizontal="right" vertical="center"/>
    </xf>
    <xf numFmtId="3" fontId="24" fillId="4" borderId="31" xfId="1" applyNumberFormat="1" applyFont="1" applyFill="1" applyBorder="1" applyAlignment="1">
      <alignment horizontal="right" vertical="center" wrapText="1"/>
    </xf>
    <xf numFmtId="0" fontId="25" fillId="0" borderId="24" xfId="0" applyFont="1" applyFill="1" applyBorder="1" applyAlignment="1">
      <alignment vertical="center"/>
    </xf>
    <xf numFmtId="0" fontId="0" fillId="0" borderId="28" xfId="0" applyFont="1" applyBorder="1" applyAlignment="1">
      <alignment horizontal="left" vertical="center"/>
    </xf>
    <xf numFmtId="3" fontId="22" fillId="0" borderId="86" xfId="1" applyNumberFormat="1" applyFont="1" applyFill="1" applyBorder="1" applyAlignment="1">
      <alignment horizontal="right" vertical="center"/>
    </xf>
    <xf numFmtId="0" fontId="22" fillId="0" borderId="20" xfId="0" applyFont="1" applyBorder="1" applyAlignment="1">
      <alignment vertical="center"/>
    </xf>
    <xf numFmtId="0" fontId="24" fillId="0" borderId="20" xfId="0" applyFont="1" applyBorder="1" applyAlignment="1">
      <alignment vertical="center"/>
    </xf>
    <xf numFmtId="3" fontId="65" fillId="0" borderId="94" xfId="1" applyNumberFormat="1" applyFont="1" applyFill="1" applyBorder="1" applyAlignment="1">
      <alignment vertical="center"/>
    </xf>
    <xf numFmtId="3" fontId="22" fillId="0" borderId="94" xfId="1" applyNumberFormat="1" applyFont="1" applyFill="1" applyBorder="1" applyAlignment="1">
      <alignment vertical="center"/>
    </xf>
    <xf numFmtId="3" fontId="24" fillId="4" borderId="17" xfId="1" applyNumberFormat="1" applyFont="1" applyFill="1" applyBorder="1" applyAlignment="1">
      <alignment vertical="center" wrapText="1"/>
    </xf>
    <xf numFmtId="0" fontId="24" fillId="4" borderId="55" xfId="0" applyFont="1" applyFill="1" applyBorder="1" applyAlignment="1">
      <alignment horizontal="center" vertical="center" wrapText="1"/>
    </xf>
    <xf numFmtId="3" fontId="24" fillId="4" borderId="55" xfId="1" applyNumberFormat="1" applyFont="1" applyFill="1" applyBorder="1" applyAlignment="1">
      <alignment horizontal="right" vertical="center" wrapText="1"/>
    </xf>
    <xf numFmtId="3" fontId="22" fillId="0" borderId="73" xfId="1" applyNumberFormat="1" applyFont="1" applyFill="1" applyBorder="1" applyAlignment="1">
      <alignment vertical="center"/>
    </xf>
    <xf numFmtId="3" fontId="65" fillId="0" borderId="70" xfId="1" applyNumberFormat="1" applyFont="1" applyFill="1" applyBorder="1" applyAlignment="1">
      <alignment vertical="center"/>
    </xf>
    <xf numFmtId="3" fontId="22" fillId="0" borderId="6" xfId="1" applyNumberFormat="1" applyFont="1" applyFill="1" applyBorder="1" applyAlignment="1">
      <alignment horizontal="right" vertical="center"/>
    </xf>
    <xf numFmtId="3" fontId="24" fillId="4" borderId="1" xfId="1" applyNumberFormat="1" applyFont="1" applyFill="1" applyBorder="1" applyAlignment="1">
      <alignment horizontal="right" vertical="center" wrapText="1"/>
    </xf>
    <xf numFmtId="3" fontId="22" fillId="0" borderId="58" xfId="1" applyNumberFormat="1" applyFont="1" applyFill="1" applyBorder="1" applyAlignment="1">
      <alignment horizontal="right" vertical="center"/>
    </xf>
    <xf numFmtId="3" fontId="22" fillId="0" borderId="59" xfId="1" applyNumberFormat="1" applyFont="1" applyFill="1" applyBorder="1" applyAlignment="1">
      <alignment horizontal="right" vertical="center"/>
    </xf>
    <xf numFmtId="3" fontId="22" fillId="0" borderId="60" xfId="1" applyNumberFormat="1" applyFont="1" applyFill="1" applyBorder="1" applyAlignment="1">
      <alignment horizontal="right" vertical="center"/>
    </xf>
    <xf numFmtId="3" fontId="22" fillId="0" borderId="37" xfId="1" applyNumberFormat="1" applyFont="1" applyFill="1" applyBorder="1" applyAlignment="1">
      <alignment horizontal="right" vertical="center"/>
    </xf>
    <xf numFmtId="3" fontId="22" fillId="0" borderId="34" xfId="1" applyNumberFormat="1" applyFont="1" applyFill="1" applyBorder="1" applyAlignment="1">
      <alignment horizontal="right" vertical="center"/>
    </xf>
    <xf numFmtId="3" fontId="22" fillId="0" borderId="56" xfId="1" applyNumberFormat="1" applyFont="1" applyFill="1" applyBorder="1" applyAlignment="1">
      <alignment horizontal="right" vertical="center"/>
    </xf>
    <xf numFmtId="0" fontId="40" fillId="0" borderId="7" xfId="0" applyFont="1" applyBorder="1" applyAlignment="1">
      <alignment horizontal="center" vertical="center"/>
    </xf>
    <xf numFmtId="0" fontId="40" fillId="0" borderId="8" xfId="0" applyFont="1" applyBorder="1" applyAlignment="1">
      <alignment horizontal="center" vertical="center"/>
    </xf>
    <xf numFmtId="0" fontId="40" fillId="0" borderId="19" xfId="0" applyFont="1" applyBorder="1" applyAlignment="1">
      <alignment horizontal="center" vertical="center"/>
    </xf>
    <xf numFmtId="0" fontId="24" fillId="4" borderId="2" xfId="0" applyFont="1" applyFill="1" applyBorder="1" applyAlignment="1">
      <alignment horizontal="center" vertical="center"/>
    </xf>
    <xf numFmtId="0" fontId="24" fillId="4" borderId="3" xfId="0" applyFont="1" applyFill="1" applyBorder="1" applyAlignment="1">
      <alignment horizontal="center" vertical="center"/>
    </xf>
    <xf numFmtId="0" fontId="40" fillId="0" borderId="13" xfId="0" applyFont="1" applyBorder="1" applyAlignment="1">
      <alignment horizontal="center" vertical="center"/>
    </xf>
    <xf numFmtId="0" fontId="40" fillId="0" borderId="12" xfId="0" applyFont="1" applyBorder="1" applyAlignment="1">
      <alignment horizontal="center" vertical="center"/>
    </xf>
    <xf numFmtId="0" fontId="40" fillId="0" borderId="22" xfId="0" applyFont="1" applyBorder="1" applyAlignment="1">
      <alignment horizontal="center" vertical="center"/>
    </xf>
    <xf numFmtId="3" fontId="22" fillId="0" borderId="4" xfId="1" applyNumberFormat="1" applyFont="1" applyFill="1" applyBorder="1" applyAlignment="1">
      <alignment horizontal="right" vertical="center"/>
    </xf>
    <xf numFmtId="3" fontId="22" fillId="0" borderId="5" xfId="1" applyNumberFormat="1" applyFont="1" applyFill="1" applyBorder="1" applyAlignment="1">
      <alignment horizontal="right" vertical="center"/>
    </xf>
    <xf numFmtId="3" fontId="22" fillId="0" borderId="6" xfId="1" applyNumberFormat="1" applyFont="1" applyFill="1" applyBorder="1" applyAlignment="1">
      <alignment horizontal="right" vertical="center"/>
    </xf>
    <xf numFmtId="0" fontId="37" fillId="0" borderId="14" xfId="0" applyFont="1" applyBorder="1" applyAlignment="1">
      <alignment horizontal="center" vertical="center"/>
    </xf>
    <xf numFmtId="0" fontId="0" fillId="0" borderId="15" xfId="0" applyBorder="1"/>
    <xf numFmtId="0" fontId="0" fillId="0" borderId="18" xfId="0" applyBorder="1"/>
    <xf numFmtId="0" fontId="38" fillId="0" borderId="7" xfId="0" applyFont="1" applyBorder="1" applyAlignment="1">
      <alignment horizontal="center" vertical="center"/>
    </xf>
    <xf numFmtId="0" fontId="38" fillId="0" borderId="8" xfId="0" applyFont="1" applyBorder="1" applyAlignment="1">
      <alignment horizontal="center" vertical="center"/>
    </xf>
    <xf numFmtId="0" fontId="38" fillId="0" borderId="19" xfId="0" applyFont="1" applyBorder="1" applyAlignment="1">
      <alignment horizontal="center" vertical="center"/>
    </xf>
    <xf numFmtId="0" fontId="8" fillId="4" borderId="2" xfId="0" applyFont="1" applyFill="1" applyBorder="1" applyAlignment="1">
      <alignment horizontal="center" vertical="center"/>
    </xf>
    <xf numFmtId="0" fontId="8" fillId="4" borderId="3" xfId="0" applyFont="1" applyFill="1" applyBorder="1" applyAlignment="1">
      <alignment horizontal="center" vertical="center"/>
    </xf>
    <xf numFmtId="0" fontId="38" fillId="0" borderId="13" xfId="0" applyFont="1" applyBorder="1" applyAlignment="1">
      <alignment horizontal="center" vertical="center"/>
    </xf>
    <xf numFmtId="0" fontId="38" fillId="0" borderId="12" xfId="0" applyFont="1" applyBorder="1" applyAlignment="1">
      <alignment horizontal="center" vertical="center"/>
    </xf>
    <xf numFmtId="0" fontId="38" fillId="0" borderId="22" xfId="0" applyFont="1" applyBorder="1" applyAlignment="1">
      <alignment horizontal="center" vertical="center"/>
    </xf>
    <xf numFmtId="0" fontId="8" fillId="4" borderId="38" xfId="0" applyFont="1" applyFill="1" applyBorder="1" applyAlignment="1">
      <alignment horizontal="center" vertical="center"/>
    </xf>
    <xf numFmtId="0" fontId="38" fillId="0" borderId="13" xfId="0" applyFont="1" applyFill="1" applyBorder="1" applyAlignment="1">
      <alignment horizontal="center" vertical="center"/>
    </xf>
    <xf numFmtId="0" fontId="38" fillId="0" borderId="12" xfId="0" applyFont="1" applyFill="1" applyBorder="1" applyAlignment="1">
      <alignment horizontal="center" vertical="center"/>
    </xf>
    <xf numFmtId="0" fontId="38" fillId="0" borderId="22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left" vertical="top" wrapText="1"/>
    </xf>
    <xf numFmtId="0" fontId="13" fillId="0" borderId="95" xfId="0" applyFont="1" applyFill="1" applyBorder="1" applyAlignment="1">
      <alignment horizontal="left" vertical="center" wrapText="1"/>
    </xf>
    <xf numFmtId="3" fontId="43" fillId="0" borderId="58" xfId="0" applyNumberFormat="1" applyFont="1" applyFill="1" applyBorder="1" applyAlignment="1">
      <alignment horizontal="right" vertical="center" wrapText="1"/>
    </xf>
    <xf numFmtId="3" fontId="43" fillId="0" borderId="72" xfId="0" applyNumberFormat="1" applyFont="1" applyFill="1" applyBorder="1" applyAlignment="1">
      <alignment horizontal="right" vertical="center" wrapText="1"/>
    </xf>
    <xf numFmtId="3" fontId="43" fillId="0" borderId="33" xfId="0" applyNumberFormat="1" applyFont="1" applyBorder="1" applyAlignment="1">
      <alignment horizontal="right" vertical="center" wrapText="1"/>
    </xf>
    <xf numFmtId="3" fontId="43" fillId="0" borderId="93" xfId="0" applyNumberFormat="1" applyFont="1" applyBorder="1" applyAlignment="1">
      <alignment horizontal="right" vertical="center" wrapText="1"/>
    </xf>
  </cellXfs>
  <cellStyles count="86">
    <cellStyle name="20 % - uthevingsfarge 1" xfId="30"/>
    <cellStyle name="20 % - uthevingsfarge 2" xfId="34"/>
    <cellStyle name="20 % - uthevingsfarge 3" xfId="38"/>
    <cellStyle name="20 % - uthevingsfarge 4" xfId="42"/>
    <cellStyle name="20 % - uthevingsfarge 5" xfId="46"/>
    <cellStyle name="20 % - uthevingsfarge 6" xfId="50"/>
    <cellStyle name="40 % - uthevingsfarge 1" xfId="31"/>
    <cellStyle name="40 % - uthevingsfarge 2" xfId="35"/>
    <cellStyle name="40 % - uthevingsfarge 3" xfId="39"/>
    <cellStyle name="40 % - uthevingsfarge 4" xfId="43"/>
    <cellStyle name="40 % - uthevingsfarge 5" xfId="47"/>
    <cellStyle name="40 % - uthevingsfarge 6" xfId="51"/>
    <cellStyle name="60 % - uthevingsfarge 1" xfId="32"/>
    <cellStyle name="60 % - uthevingsfarge 2" xfId="36"/>
    <cellStyle name="60 % - uthevingsfarge 3" xfId="40"/>
    <cellStyle name="60 % - uthevingsfarge 4" xfId="44"/>
    <cellStyle name="60 % - uthevingsfarge 5" xfId="48"/>
    <cellStyle name="60 % - uthevingsfarge 6" xfId="52"/>
    <cellStyle name="aqt1" xfId="81"/>
    <cellStyle name="aqt2" xfId="82"/>
    <cellStyle name="aqt3" xfId="83"/>
    <cellStyle name="aqt4" xfId="84"/>
    <cellStyle name="aqt5" xfId="85"/>
    <cellStyle name="Beregning" xfId="22" builtinId="22" customBuiltin="1"/>
    <cellStyle name="Beregning 2" xfId="2"/>
    <cellStyle name="Dårlig" xfId="18" builtinId="27" customBuiltin="1"/>
    <cellStyle name="Dårlig 2" xfId="3"/>
    <cellStyle name="Forklarende tekst" xfId="27" builtinId="53" customBuiltin="1"/>
    <cellStyle name="Forklarende tekst 2" xfId="4"/>
    <cellStyle name="God" xfId="17" builtinId="26" customBuiltin="1"/>
    <cellStyle name="Inndata" xfId="20" builtinId="20" customBuiltin="1"/>
    <cellStyle name="Koblet celle" xfId="23" builtinId="24" customBuiltin="1"/>
    <cellStyle name="Koblet celle 2" xfId="5"/>
    <cellStyle name="Komma" xfId="1" builtinId="3"/>
    <cellStyle name="Kontrollcelle" xfId="24" builtinId="23" customBuiltin="1"/>
    <cellStyle name="Merknad" xfId="26" builtinId="10" customBuiltin="1"/>
    <cellStyle name="Normal" xfId="0" builtinId="0"/>
    <cellStyle name="Normal 11" xfId="7"/>
    <cellStyle name="Normal 12" xfId="8"/>
    <cellStyle name="Normal 13" xfId="9"/>
    <cellStyle name="Normal 2" xfId="6"/>
    <cellStyle name="Normal 3" xfId="53"/>
    <cellStyle name="Normal 3 2" xfId="57"/>
    <cellStyle name="Normal 3 2 2" xfId="65"/>
    <cellStyle name="Normal 3 2_UKE_10_2015" xfId="79"/>
    <cellStyle name="Normal 3 3" xfId="61"/>
    <cellStyle name="Normal 3_UKE_10_2015" xfId="78"/>
    <cellStyle name="Normal 4" xfId="55"/>
    <cellStyle name="Normal 4 2" xfId="63"/>
    <cellStyle name="Normal 4_UKE_10_2015" xfId="80"/>
    <cellStyle name="Normal 5" xfId="59"/>
    <cellStyle name="Nøytral" xfId="19" builtinId="28" customBuiltin="1"/>
    <cellStyle name="Overskrift 1" xfId="13" builtinId="16" customBuiltin="1"/>
    <cellStyle name="Overskrift 2" xfId="14" builtinId="17" customBuiltin="1"/>
    <cellStyle name="Overskrift 3" xfId="15" builtinId="18" customBuiltin="1"/>
    <cellStyle name="Overskrift 4" xfId="16" builtinId="19" customBuiltin="1"/>
    <cellStyle name="Prosent 2" xfId="10"/>
    <cellStyle name="Tittel" xfId="12" builtinId="15" customBuiltin="1"/>
    <cellStyle name="Totalt" xfId="28" builtinId="25" customBuiltin="1"/>
    <cellStyle name="Tusenskille 2" xfId="11"/>
    <cellStyle name="Tusenskille 2 2" xfId="70"/>
    <cellStyle name="Tusenskille 3" xfId="54"/>
    <cellStyle name="Tusenskille 3 2" xfId="58"/>
    <cellStyle name="Tusenskille 3 2 2" xfId="66"/>
    <cellStyle name="Tusenskille 3 2 2 2" xfId="73"/>
    <cellStyle name="Tusenskille 3 2 3" xfId="72"/>
    <cellStyle name="Tusenskille 3 2_tot_14" xfId="67"/>
    <cellStyle name="Tusenskille 3 3" xfId="62"/>
    <cellStyle name="Tusenskille 3 3 2" xfId="74"/>
    <cellStyle name="Tusenskille 3 4" xfId="71"/>
    <cellStyle name="Tusenskille 3_tot_14" xfId="68"/>
    <cellStyle name="Tusenskille 4" xfId="56"/>
    <cellStyle name="Tusenskille 4 2" xfId="64"/>
    <cellStyle name="Tusenskille 4 2 2" xfId="76"/>
    <cellStyle name="Tusenskille 4 3" xfId="75"/>
    <cellStyle name="Tusenskille 4_tot_14" xfId="69"/>
    <cellStyle name="Tusenskille 5" xfId="60"/>
    <cellStyle name="Tusenskille 5 2" xfId="77"/>
    <cellStyle name="Utdata" xfId="21" builtinId="21" customBuiltin="1"/>
    <cellStyle name="Uthevingsfarge1" xfId="29" builtinId="29" customBuiltin="1"/>
    <cellStyle name="Uthevingsfarge2" xfId="33" builtinId="33" customBuiltin="1"/>
    <cellStyle name="Uthevingsfarge3" xfId="37" builtinId="37" customBuiltin="1"/>
    <cellStyle name="Uthevingsfarge4" xfId="41" builtinId="41" customBuiltin="1"/>
    <cellStyle name="Uthevingsfarge5" xfId="45" builtinId="45" customBuiltin="1"/>
    <cellStyle name="Uthevingsfarge6" xfId="49" builtinId="49" customBuiltin="1"/>
    <cellStyle name="Varseltekst" xfId="25" builtinId="11" customBuiltin="1"/>
  </cellStyles>
  <dxfs count="0"/>
  <tableStyles count="0" defaultTableStyle="TableStyleMedium9" defaultPivotStyle="PivotStyleLight16"/>
  <colors>
    <mruColors>
      <color rgb="FFFFFF66"/>
      <color rgb="FF008080"/>
      <color rgb="FF339966"/>
      <color rgb="FF3399FF"/>
      <color rgb="FFFFFF99"/>
      <color rgb="FF3B49B3"/>
      <color rgb="FF203B72"/>
      <color rgb="FFFF3300"/>
      <color rgb="FF3968C7"/>
      <color rgb="FF535F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655713</xdr:colOff>
      <xdr:row>2</xdr:row>
      <xdr:rowOff>39703</xdr:rowOff>
    </xdr:from>
    <xdr:to>
      <xdr:col>9</xdr:col>
      <xdr:colOff>1130507</xdr:colOff>
      <xdr:row>5</xdr:row>
      <xdr:rowOff>182579</xdr:rowOff>
    </xdr:to>
    <xdr:pic>
      <xdr:nvPicPr>
        <xdr:cNvPr id="2" name="Picture 1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971452" y="536660"/>
          <a:ext cx="1791729" cy="68124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356"/>
  <sheetViews>
    <sheetView showGridLines="0" showZeros="0" tabSelected="1" showRuler="0" view="pageLayout" zoomScaleNormal="115" workbookViewId="0">
      <selection activeCell="J20" sqref="J20"/>
    </sheetView>
  </sheetViews>
  <sheetFormatPr baseColWidth="10" defaultColWidth="0" defaultRowHeight="0" customHeight="1" zeroHeight="1" x14ac:dyDescent="0.25"/>
  <cols>
    <col min="1" max="1" width="0.5703125" style="70" customWidth="1"/>
    <col min="2" max="2" width="0.85546875" style="5" customWidth="1"/>
    <col min="3" max="3" width="32.28515625" style="5" customWidth="1"/>
    <col min="4" max="4" width="15" style="5" customWidth="1"/>
    <col min="5" max="5" width="16.28515625" style="5" bestFit="1" customWidth="1"/>
    <col min="6" max="6" width="13.5703125" style="5" customWidth="1"/>
    <col min="7" max="7" width="19.5703125" style="5" customWidth="1"/>
    <col min="8" max="8" width="18.28515625" style="5" customWidth="1"/>
    <col min="9" max="9" width="18.28515625" style="70" customWidth="1"/>
    <col min="10" max="10" width="18.28515625" style="70" bestFit="1" customWidth="1"/>
    <col min="11" max="11" width="0.5703125" style="5" customWidth="1"/>
    <col min="12" max="12" width="1.5703125" style="70" customWidth="1"/>
    <col min="13" max="13" width="1" style="70" hidden="1" customWidth="1"/>
    <col min="14" max="14" width="5.140625" hidden="1" customWidth="1"/>
    <col min="15" max="16" width="0" hidden="1" customWidth="1"/>
  </cols>
  <sheetData>
    <row r="1" spans="2:13" s="70" customFormat="1" ht="7.9" customHeight="1" thickBot="1" x14ac:dyDescent="0.3"/>
    <row r="2" spans="2:13" ht="31.5" customHeight="1" thickTop="1" thickBot="1" x14ac:dyDescent="0.3">
      <c r="B2" s="440" t="s">
        <v>88</v>
      </c>
      <c r="C2" s="441"/>
      <c r="D2" s="441"/>
      <c r="E2" s="441"/>
      <c r="F2" s="441"/>
      <c r="G2" s="441"/>
      <c r="H2" s="441"/>
      <c r="I2" s="441"/>
      <c r="J2" s="441"/>
      <c r="K2" s="442"/>
      <c r="L2" s="189"/>
      <c r="M2" s="189"/>
    </row>
    <row r="3" spans="2:13" ht="14.85" customHeight="1" thickTop="1" x14ac:dyDescent="0.25">
      <c r="B3" s="6"/>
      <c r="C3" s="6"/>
      <c r="D3" s="6"/>
      <c r="E3" s="6"/>
      <c r="F3" s="6"/>
      <c r="G3" s="6"/>
      <c r="H3" s="6"/>
      <c r="I3" s="6"/>
      <c r="J3" s="118"/>
      <c r="K3" s="6"/>
      <c r="L3" s="118"/>
      <c r="M3" s="118"/>
    </row>
    <row r="4" spans="2:13" ht="14.85" customHeight="1" x14ac:dyDescent="0.25">
      <c r="B4" s="6"/>
      <c r="C4" s="6" t="s">
        <v>66</v>
      </c>
      <c r="D4" s="6"/>
      <c r="E4" s="6"/>
      <c r="F4" s="6"/>
      <c r="G4" s="6"/>
      <c r="H4" s="6"/>
      <c r="I4" s="6"/>
      <c r="J4" s="118"/>
      <c r="K4" s="6"/>
      <c r="L4" s="118"/>
      <c r="M4" s="118"/>
    </row>
    <row r="5" spans="2:13" ht="14.1" customHeight="1" x14ac:dyDescent="0.25">
      <c r="B5" s="6"/>
      <c r="C5" s="6"/>
      <c r="D5" s="6"/>
      <c r="E5" s="6"/>
      <c r="F5" s="6"/>
      <c r="G5" s="6"/>
      <c r="H5" s="6"/>
      <c r="I5" s="6"/>
      <c r="J5" s="118"/>
      <c r="K5" s="6"/>
      <c r="L5" s="118"/>
      <c r="M5" s="118"/>
    </row>
    <row r="6" spans="2:13" s="8" customFormat="1" ht="17.100000000000001" customHeight="1" thickBot="1" x14ac:dyDescent="0.3">
      <c r="B6" s="7"/>
      <c r="C6" s="62" t="s">
        <v>0</v>
      </c>
      <c r="D6" s="7"/>
      <c r="E6" s="7"/>
      <c r="F6" s="7"/>
      <c r="G6" s="7"/>
      <c r="H6" s="7"/>
      <c r="I6" s="7"/>
      <c r="J6" s="7"/>
      <c r="K6" s="7"/>
      <c r="L6" s="7"/>
      <c r="M6" s="7"/>
    </row>
    <row r="7" spans="2:13" s="8" customFormat="1" ht="17.100000000000001" customHeight="1" thickTop="1" x14ac:dyDescent="0.25">
      <c r="B7" s="443"/>
      <c r="C7" s="444"/>
      <c r="D7" s="444"/>
      <c r="E7" s="444"/>
      <c r="F7" s="444"/>
      <c r="G7" s="444"/>
      <c r="H7" s="444"/>
      <c r="I7" s="444"/>
      <c r="J7" s="444"/>
      <c r="K7" s="445"/>
      <c r="L7" s="205"/>
      <c r="M7" s="205"/>
    </row>
    <row r="8" spans="2:13" ht="12" customHeight="1" thickBot="1" x14ac:dyDescent="0.3">
      <c r="B8" s="119"/>
      <c r="C8" s="118"/>
      <c r="D8" s="118"/>
      <c r="E8" s="118"/>
      <c r="F8" s="118"/>
      <c r="G8" s="118"/>
      <c r="H8" s="118"/>
      <c r="I8" s="118"/>
      <c r="J8" s="118"/>
      <c r="K8" s="120"/>
      <c r="L8" s="118"/>
      <c r="M8" s="118"/>
    </row>
    <row r="9" spans="2:13" s="3" customFormat="1" ht="14.1" customHeight="1" thickBot="1" x14ac:dyDescent="0.3">
      <c r="B9" s="117"/>
      <c r="C9" s="446" t="s">
        <v>2</v>
      </c>
      <c r="D9" s="447"/>
      <c r="E9" s="446" t="s">
        <v>20</v>
      </c>
      <c r="F9" s="447"/>
      <c r="G9" s="446" t="s">
        <v>21</v>
      </c>
      <c r="H9" s="447"/>
      <c r="I9" s="156"/>
      <c r="J9" s="156"/>
      <c r="K9" s="115"/>
      <c r="L9" s="136"/>
      <c r="M9" s="136"/>
    </row>
    <row r="10" spans="2:13" ht="14.1" customHeight="1" x14ac:dyDescent="0.25">
      <c r="B10" s="119"/>
      <c r="C10" s="164"/>
      <c r="D10" s="164"/>
      <c r="E10" s="164" t="s">
        <v>5</v>
      </c>
      <c r="F10" s="242">
        <v>98080</v>
      </c>
      <c r="G10" s="165" t="s">
        <v>25</v>
      </c>
      <c r="H10" s="242">
        <v>26006</v>
      </c>
      <c r="I10" s="166"/>
      <c r="J10" s="166"/>
      <c r="K10" s="115"/>
      <c r="L10" s="136"/>
      <c r="M10" s="136"/>
    </row>
    <row r="11" spans="2:13" ht="15.75" customHeight="1" x14ac:dyDescent="0.25">
      <c r="B11" s="119"/>
      <c r="C11" s="165" t="s">
        <v>27</v>
      </c>
      <c r="D11" s="169">
        <v>328697</v>
      </c>
      <c r="E11" s="165" t="s">
        <v>6</v>
      </c>
      <c r="F11" s="169">
        <v>211414</v>
      </c>
      <c r="G11" s="165" t="s">
        <v>80</v>
      </c>
      <c r="H11" s="169">
        <v>145744</v>
      </c>
      <c r="I11" s="166"/>
      <c r="J11" s="166"/>
      <c r="K11" s="115"/>
      <c r="L11" s="136"/>
      <c r="M11" s="136"/>
    </row>
    <row r="12" spans="2:13" ht="14.25" customHeight="1" x14ac:dyDescent="0.25">
      <c r="B12" s="119"/>
      <c r="C12" s="165" t="s">
        <v>3</v>
      </c>
      <c r="D12" s="169">
        <v>316697</v>
      </c>
      <c r="E12" s="165" t="s">
        <v>96</v>
      </c>
      <c r="F12" s="169">
        <v>19203</v>
      </c>
      <c r="G12" s="165" t="s">
        <v>81</v>
      </c>
      <c r="H12" s="169">
        <v>24664</v>
      </c>
      <c r="I12" s="166"/>
      <c r="J12" s="166"/>
      <c r="K12" s="115"/>
      <c r="L12" s="136"/>
      <c r="M12" s="136"/>
    </row>
    <row r="13" spans="2:13" ht="15.75" customHeight="1" thickBot="1" x14ac:dyDescent="0.3">
      <c r="B13" s="119"/>
      <c r="C13" s="165" t="s">
        <v>116</v>
      </c>
      <c r="D13" s="169">
        <v>100606</v>
      </c>
      <c r="E13" s="236"/>
      <c r="F13" s="237"/>
      <c r="G13" s="167" t="s">
        <v>15</v>
      </c>
      <c r="H13" s="243">
        <v>15000</v>
      </c>
      <c r="I13" s="166"/>
      <c r="J13" s="166"/>
      <c r="K13" s="115"/>
      <c r="L13" s="136"/>
      <c r="M13" s="136"/>
    </row>
    <row r="14" spans="2:13" ht="14.1" customHeight="1" thickBot="1" x14ac:dyDescent="0.3">
      <c r="B14" s="119"/>
      <c r="C14" s="121" t="s">
        <v>4</v>
      </c>
      <c r="D14" s="170">
        <f>SUM(D11:D13)</f>
        <v>746000</v>
      </c>
      <c r="E14" s="121" t="s">
        <v>7</v>
      </c>
      <c r="F14" s="170">
        <f>SUM(F10:F13)</f>
        <v>328697</v>
      </c>
      <c r="G14" s="121" t="s">
        <v>6</v>
      </c>
      <c r="H14" s="170">
        <f>SUM(H10:H13)</f>
        <v>211414</v>
      </c>
      <c r="I14" s="166"/>
      <c r="J14" s="166"/>
      <c r="K14" s="120"/>
      <c r="L14" s="118"/>
      <c r="M14" s="118"/>
    </row>
    <row r="15" spans="2:13" s="16" customFormat="1" ht="15" customHeight="1" x14ac:dyDescent="0.25">
      <c r="B15" s="122"/>
      <c r="C15" s="313" t="s">
        <v>117</v>
      </c>
      <c r="D15" s="313"/>
      <c r="E15" s="313"/>
      <c r="F15" s="313"/>
      <c r="G15" s="313"/>
      <c r="H15" s="168"/>
      <c r="I15" s="168"/>
      <c r="J15" s="168"/>
      <c r="K15" s="124"/>
      <c r="L15" s="123"/>
      <c r="M15" s="123"/>
    </row>
    <row r="16" spans="2:13" ht="15" customHeight="1" thickBot="1" x14ac:dyDescent="0.3">
      <c r="B16" s="125"/>
      <c r="C16" s="235"/>
      <c r="D16" s="235"/>
      <c r="E16" s="235"/>
      <c r="F16" s="235"/>
      <c r="G16" s="235"/>
      <c r="H16" s="235"/>
      <c r="I16" s="235"/>
      <c r="J16" s="199"/>
      <c r="K16" s="127"/>
      <c r="L16" s="118"/>
      <c r="M16" s="118"/>
    </row>
    <row r="17" spans="1:13" ht="21.75" customHeight="1" x14ac:dyDescent="0.25">
      <c r="B17" s="448" t="s">
        <v>8</v>
      </c>
      <c r="C17" s="449"/>
      <c r="D17" s="449"/>
      <c r="E17" s="449"/>
      <c r="F17" s="449"/>
      <c r="G17" s="449"/>
      <c r="H17" s="449"/>
      <c r="I17" s="449"/>
      <c r="J17" s="449"/>
      <c r="K17" s="450"/>
      <c r="L17" s="205"/>
      <c r="M17" s="205"/>
    </row>
    <row r="18" spans="1:13" ht="12" customHeight="1" thickBot="1" x14ac:dyDescent="0.3">
      <c r="B18" s="119"/>
      <c r="C18" s="238"/>
      <c r="D18" s="118"/>
      <c r="E18" s="118"/>
      <c r="F18" s="118"/>
      <c r="G18" s="118"/>
      <c r="H18" s="118"/>
      <c r="I18" s="118"/>
      <c r="J18" s="118"/>
      <c r="K18" s="120"/>
      <c r="L18" s="118"/>
      <c r="M18" s="118"/>
    </row>
    <row r="19" spans="1:13" ht="57" customHeight="1" thickBot="1" x14ac:dyDescent="0.3">
      <c r="A19" s="3"/>
      <c r="B19" s="117"/>
      <c r="C19" s="178" t="s">
        <v>19</v>
      </c>
      <c r="D19" s="325" t="s">
        <v>70</v>
      </c>
      <c r="E19" s="325" t="s">
        <v>110</v>
      </c>
      <c r="F19" s="326" t="s">
        <v>126</v>
      </c>
      <c r="G19" s="326" t="s">
        <v>127</v>
      </c>
      <c r="H19" s="326" t="s">
        <v>69</v>
      </c>
      <c r="I19" s="326" t="s">
        <v>62</v>
      </c>
      <c r="J19" s="327" t="s">
        <v>128</v>
      </c>
      <c r="K19" s="116"/>
      <c r="L19" s="4"/>
      <c r="M19" s="4"/>
    </row>
    <row r="20" spans="1:13" ht="14.1" customHeight="1" x14ac:dyDescent="0.25">
      <c r="B20" s="119"/>
      <c r="C20" s="259" t="s">
        <v>16</v>
      </c>
      <c r="D20" s="314">
        <f>D22+D21</f>
        <v>98984</v>
      </c>
      <c r="E20" s="314">
        <f>E22+E21</f>
        <v>98279</v>
      </c>
      <c r="F20" s="328">
        <f>F22+F21</f>
        <v>305.32548000000003</v>
      </c>
      <c r="G20" s="328">
        <f>G21+G22</f>
        <v>36548.906640000001</v>
      </c>
      <c r="H20" s="328"/>
      <c r="I20" s="328">
        <f>I22+I21</f>
        <v>61730.093359999999</v>
      </c>
      <c r="J20" s="329">
        <f>J22+J21</f>
        <v>38426.806850000001</v>
      </c>
      <c r="K20" s="128"/>
      <c r="L20" s="156"/>
      <c r="M20" s="156"/>
    </row>
    <row r="21" spans="1:13" ht="14.1" customHeight="1" x14ac:dyDescent="0.25">
      <c r="B21" s="119"/>
      <c r="C21" s="260" t="s">
        <v>12</v>
      </c>
      <c r="D21" s="315">
        <v>98234</v>
      </c>
      <c r="E21" s="315">
        <v>97469</v>
      </c>
      <c r="F21" s="330">
        <v>280.81675000000001</v>
      </c>
      <c r="G21" s="330">
        <v>36350.352460000002</v>
      </c>
      <c r="H21" s="330"/>
      <c r="I21" s="330">
        <f>E21-G21</f>
        <v>61118.647539999998</v>
      </c>
      <c r="J21" s="331">
        <v>38197.190289999999</v>
      </c>
      <c r="K21" s="128"/>
      <c r="L21" s="156"/>
      <c r="M21" s="156"/>
    </row>
    <row r="22" spans="1:13" ht="14.1" customHeight="1" thickBot="1" x14ac:dyDescent="0.3">
      <c r="B22" s="119"/>
      <c r="C22" s="261" t="s">
        <v>11</v>
      </c>
      <c r="D22" s="324">
        <v>750</v>
      </c>
      <c r="E22" s="324">
        <v>810</v>
      </c>
      <c r="F22" s="332">
        <v>24.50873</v>
      </c>
      <c r="G22" s="332">
        <v>198.55418</v>
      </c>
      <c r="H22" s="332"/>
      <c r="I22" s="330">
        <f>E22-G22</f>
        <v>611.44582000000003</v>
      </c>
      <c r="J22" s="331">
        <v>229.61655999999999</v>
      </c>
      <c r="K22" s="128"/>
      <c r="L22" s="156"/>
      <c r="M22" s="156"/>
    </row>
    <row r="23" spans="1:13" ht="14.1" customHeight="1" x14ac:dyDescent="0.25">
      <c r="B23" s="119"/>
      <c r="C23" s="259" t="s">
        <v>17</v>
      </c>
      <c r="D23" s="314">
        <f>D31+D30+D24</f>
        <v>221179</v>
      </c>
      <c r="E23" s="314">
        <f>E31+E30+E24</f>
        <v>204248</v>
      </c>
      <c r="F23" s="328">
        <f>F31+F30+F24</f>
        <v>5046.3603200000007</v>
      </c>
      <c r="G23" s="328">
        <f>G24+G30+G31</f>
        <v>168087.29667600003</v>
      </c>
      <c r="H23" s="328"/>
      <c r="I23" s="328">
        <f>I24+I30+I31</f>
        <v>36160.703323999995</v>
      </c>
      <c r="J23" s="329">
        <f>J24+J30+J31</f>
        <v>189938.44896000001</v>
      </c>
      <c r="K23" s="128"/>
      <c r="L23" s="156"/>
      <c r="M23" s="156"/>
    </row>
    <row r="24" spans="1:13" ht="15" customHeight="1" x14ac:dyDescent="0.25">
      <c r="A24" s="21"/>
      <c r="B24" s="129"/>
      <c r="C24" s="266" t="s">
        <v>82</v>
      </c>
      <c r="D24" s="316">
        <f>D25+D26+D27+D28+D29</f>
        <v>166655</v>
      </c>
      <c r="E24" s="316">
        <f>E25+E26+E27+E28+E29</f>
        <v>159455</v>
      </c>
      <c r="F24" s="334">
        <f>F25+F26+F27+F28</f>
        <v>4377.0703700000004</v>
      </c>
      <c r="G24" s="334">
        <f>G25+G26+G27+G28</f>
        <v>137999.50911600003</v>
      </c>
      <c r="H24" s="334"/>
      <c r="I24" s="334">
        <f>I25+I26+I27+I28+I29</f>
        <v>21455.490883999992</v>
      </c>
      <c r="J24" s="335">
        <f>J25+J26+J27+J28</f>
        <v>151757.37880000001</v>
      </c>
      <c r="K24" s="128"/>
      <c r="L24" s="156"/>
      <c r="M24" s="156"/>
    </row>
    <row r="25" spans="1:13" ht="14.1" customHeight="1" x14ac:dyDescent="0.25">
      <c r="A25" s="22"/>
      <c r="B25" s="130"/>
      <c r="C25" s="265" t="s">
        <v>22</v>
      </c>
      <c r="D25" s="317">
        <v>42498</v>
      </c>
      <c r="E25" s="317">
        <v>40931</v>
      </c>
      <c r="F25" s="336">
        <v>675.84393999999998</v>
      </c>
      <c r="G25" s="336">
        <f>40366.68107-87.8595-144.647</f>
        <v>40134.174570000003</v>
      </c>
      <c r="H25" s="336">
        <v>344</v>
      </c>
      <c r="I25" s="336">
        <f>E25-G25+H25</f>
        <v>1140.8254299999971</v>
      </c>
      <c r="J25" s="337">
        <v>48875.832000000002</v>
      </c>
      <c r="K25" s="128"/>
      <c r="L25" s="156"/>
      <c r="M25" s="156"/>
    </row>
    <row r="26" spans="1:13" ht="14.1" customHeight="1" x14ac:dyDescent="0.25">
      <c r="A26" s="22"/>
      <c r="B26" s="130"/>
      <c r="C26" s="265" t="s">
        <v>59</v>
      </c>
      <c r="D26" s="317">
        <v>42191</v>
      </c>
      <c r="E26" s="317">
        <v>39414</v>
      </c>
      <c r="F26" s="336">
        <v>853.53126999999995</v>
      </c>
      <c r="G26" s="336">
        <f>38149.48202-44.238</f>
        <v>38105.244020000006</v>
      </c>
      <c r="H26" s="336">
        <v>459</v>
      </c>
      <c r="I26" s="336">
        <f>E26-G26+H26</f>
        <v>1767.7559799999945</v>
      </c>
      <c r="J26" s="337">
        <v>44092.710570000003</v>
      </c>
      <c r="K26" s="128"/>
      <c r="L26" s="156"/>
      <c r="M26" s="156"/>
    </row>
    <row r="27" spans="1:13" ht="14.1" customHeight="1" x14ac:dyDescent="0.25">
      <c r="A27" s="22"/>
      <c r="B27" s="130"/>
      <c r="C27" s="265" t="s">
        <v>60</v>
      </c>
      <c r="D27" s="317">
        <v>40130</v>
      </c>
      <c r="E27" s="317">
        <v>40274</v>
      </c>
      <c r="F27" s="336">
        <v>1914.3490300000001</v>
      </c>
      <c r="G27" s="336">
        <v>34195.449838</v>
      </c>
      <c r="H27" s="336">
        <v>760</v>
      </c>
      <c r="I27" s="336">
        <f>E27-G27+H27</f>
        <v>6838.5501619999995</v>
      </c>
      <c r="J27" s="337">
        <v>35824.712059999998</v>
      </c>
      <c r="K27" s="128"/>
      <c r="L27" s="156"/>
      <c r="M27" s="156"/>
    </row>
    <row r="28" spans="1:13" ht="14.1" customHeight="1" x14ac:dyDescent="0.25">
      <c r="A28" s="22"/>
      <c r="B28" s="130"/>
      <c r="C28" s="265" t="s">
        <v>84</v>
      </c>
      <c r="D28" s="317">
        <v>26836</v>
      </c>
      <c r="E28" s="317">
        <v>25722</v>
      </c>
      <c r="F28" s="336">
        <v>933.34613000000002</v>
      </c>
      <c r="G28" s="336">
        <v>25564.640687999999</v>
      </c>
      <c r="H28" s="336">
        <v>619</v>
      </c>
      <c r="I28" s="336">
        <f>E28-G28+H28</f>
        <v>776.3593120000005</v>
      </c>
      <c r="J28" s="337">
        <v>22964.124169999999</v>
      </c>
      <c r="K28" s="128"/>
      <c r="L28" s="156"/>
      <c r="M28" s="156"/>
    </row>
    <row r="29" spans="1:13" ht="14.1" customHeight="1" x14ac:dyDescent="0.25">
      <c r="A29" s="22"/>
      <c r="B29" s="130"/>
      <c r="C29" s="265" t="s">
        <v>85</v>
      </c>
      <c r="D29" s="317">
        <v>15000</v>
      </c>
      <c r="E29" s="317">
        <v>13114</v>
      </c>
      <c r="F29" s="336">
        <f>G29-1327</f>
        <v>855</v>
      </c>
      <c r="G29" s="336">
        <f>SUM(H25:H28)</f>
        <v>2182</v>
      </c>
      <c r="H29" s="336"/>
      <c r="I29" s="336">
        <f>E29-G29</f>
        <v>10932</v>
      </c>
      <c r="J29" s="337">
        <v>106</v>
      </c>
      <c r="K29" s="128"/>
      <c r="L29" s="156"/>
      <c r="M29" s="156"/>
    </row>
    <row r="30" spans="1:13" ht="14.1" customHeight="1" x14ac:dyDescent="0.25">
      <c r="A30" s="23"/>
      <c r="B30" s="129"/>
      <c r="C30" s="266" t="s">
        <v>18</v>
      </c>
      <c r="D30" s="316">
        <v>26088</v>
      </c>
      <c r="E30" s="316">
        <v>25341</v>
      </c>
      <c r="F30" s="334">
        <v>264.98048</v>
      </c>
      <c r="G30" s="334">
        <v>12837.148569999999</v>
      </c>
      <c r="H30" s="336"/>
      <c r="I30" s="398">
        <f>E30-G30</f>
        <v>12503.851430000001</v>
      </c>
      <c r="J30" s="335">
        <v>13180.612139999999</v>
      </c>
      <c r="K30" s="128"/>
      <c r="L30" s="156"/>
      <c r="M30" s="156"/>
    </row>
    <row r="31" spans="1:13" ht="14.1" customHeight="1" x14ac:dyDescent="0.25">
      <c r="A31" s="23"/>
      <c r="B31" s="129"/>
      <c r="C31" s="266" t="s">
        <v>83</v>
      </c>
      <c r="D31" s="316">
        <f>D32+D33</f>
        <v>28436</v>
      </c>
      <c r="E31" s="316">
        <f>E32+E33</f>
        <v>19452</v>
      </c>
      <c r="F31" s="334">
        <f>F32</f>
        <v>404.30947000000003</v>
      </c>
      <c r="G31" s="334">
        <f>G32</f>
        <v>17250.638989999999</v>
      </c>
      <c r="H31" s="336"/>
      <c r="I31" s="334">
        <f>I32+I33</f>
        <v>2201.3610100000005</v>
      </c>
      <c r="J31" s="335">
        <f>J32</f>
        <v>25000.458019999998</v>
      </c>
      <c r="K31" s="128"/>
      <c r="L31" s="156"/>
      <c r="M31" s="156"/>
    </row>
    <row r="32" spans="1:13" ht="14.1" customHeight="1" x14ac:dyDescent="0.25">
      <c r="A32" s="22"/>
      <c r="B32" s="130"/>
      <c r="C32" s="265" t="s">
        <v>10</v>
      </c>
      <c r="D32" s="317">
        <v>26596</v>
      </c>
      <c r="E32" s="317">
        <v>17612</v>
      </c>
      <c r="F32" s="336">
        <f>673.30947-F36</f>
        <v>404.30947000000003</v>
      </c>
      <c r="G32" s="336">
        <f>19994.63899-G36</f>
        <v>17250.638989999999</v>
      </c>
      <c r="H32" s="336">
        <v>328</v>
      </c>
      <c r="I32" s="336">
        <f>E32-G32+H32</f>
        <v>689.36101000000053</v>
      </c>
      <c r="J32" s="337">
        <f>30521.45802-J36</f>
        <v>25000.458019999998</v>
      </c>
      <c r="K32" s="128"/>
      <c r="L32" s="156"/>
      <c r="M32" s="156"/>
    </row>
    <row r="33" spans="1:13" ht="14.1" customHeight="1" thickBot="1" x14ac:dyDescent="0.3">
      <c r="A33" s="22"/>
      <c r="B33" s="130"/>
      <c r="C33" s="338" t="s">
        <v>86</v>
      </c>
      <c r="D33" s="318">
        <v>1840</v>
      </c>
      <c r="E33" s="318">
        <v>1840</v>
      </c>
      <c r="F33" s="339">
        <f>G33-229</f>
        <v>99</v>
      </c>
      <c r="G33" s="339">
        <f>H32</f>
        <v>328</v>
      </c>
      <c r="H33" s="339"/>
      <c r="I33" s="339">
        <f t="shared" ref="I33:I37" si="0">E33-G33</f>
        <v>1512</v>
      </c>
      <c r="J33" s="340"/>
      <c r="K33" s="128"/>
      <c r="L33" s="156"/>
      <c r="M33" s="156"/>
    </row>
    <row r="34" spans="1:13" ht="15.75" customHeight="1" thickBot="1" x14ac:dyDescent="0.3">
      <c r="B34" s="119"/>
      <c r="C34" s="173" t="s">
        <v>71</v>
      </c>
      <c r="D34" s="392">
        <v>3000</v>
      </c>
      <c r="E34" s="392">
        <v>3000</v>
      </c>
      <c r="F34" s="341">
        <v>225.23400000000001</v>
      </c>
      <c r="G34" s="341">
        <v>2526.1823039999999</v>
      </c>
      <c r="H34" s="341"/>
      <c r="I34" s="370">
        <f t="shared" si="0"/>
        <v>473.81769600000007</v>
      </c>
      <c r="J34" s="371">
        <v>3455.1687499999998</v>
      </c>
      <c r="K34" s="128"/>
      <c r="L34" s="156"/>
      <c r="M34" s="156"/>
    </row>
    <row r="35" spans="1:13" ht="14.1" customHeight="1" thickBot="1" x14ac:dyDescent="0.3">
      <c r="B35" s="119"/>
      <c r="C35" s="173" t="s">
        <v>13</v>
      </c>
      <c r="D35" s="319">
        <v>793</v>
      </c>
      <c r="E35" s="319">
        <v>793</v>
      </c>
      <c r="F35" s="341">
        <v>2.1</v>
      </c>
      <c r="G35" s="341">
        <v>445.67072000000002</v>
      </c>
      <c r="H35" s="320"/>
      <c r="I35" s="370">
        <f t="shared" si="0"/>
        <v>347.32927999999998</v>
      </c>
      <c r="J35" s="390">
        <v>476.2534</v>
      </c>
      <c r="K35" s="128"/>
      <c r="L35" s="156"/>
      <c r="M35" s="156"/>
    </row>
    <row r="36" spans="1:13" ht="17.25" customHeight="1" thickBot="1" x14ac:dyDescent="0.3">
      <c r="B36" s="119"/>
      <c r="C36" s="173" t="s">
        <v>72</v>
      </c>
      <c r="D36" s="319">
        <v>3000</v>
      </c>
      <c r="E36" s="319">
        <v>3000</v>
      </c>
      <c r="F36" s="320">
        <f>G36-2475</f>
        <v>269</v>
      </c>
      <c r="G36" s="320">
        <v>2744</v>
      </c>
      <c r="H36" s="369"/>
      <c r="I36" s="370">
        <f t="shared" si="0"/>
        <v>256</v>
      </c>
      <c r="J36" s="320">
        <v>5521</v>
      </c>
      <c r="K36" s="128"/>
      <c r="L36" s="156"/>
      <c r="M36" s="156"/>
    </row>
    <row r="37" spans="1:13" ht="17.25" customHeight="1" thickBot="1" x14ac:dyDescent="0.3">
      <c r="B37" s="119"/>
      <c r="C37" s="173" t="s">
        <v>65</v>
      </c>
      <c r="D37" s="319">
        <v>7000</v>
      </c>
      <c r="E37" s="319">
        <v>7000</v>
      </c>
      <c r="F37" s="320">
        <v>33.612760000000002</v>
      </c>
      <c r="G37" s="320">
        <v>7000</v>
      </c>
      <c r="H37" s="320"/>
      <c r="I37" s="370">
        <f t="shared" si="0"/>
        <v>0</v>
      </c>
      <c r="J37" s="390">
        <v>7000</v>
      </c>
      <c r="K37" s="128"/>
      <c r="L37" s="156"/>
      <c r="M37" s="156"/>
    </row>
    <row r="38" spans="1:13" ht="14.1" customHeight="1" thickBot="1" x14ac:dyDescent="0.3">
      <c r="B38" s="119"/>
      <c r="C38" s="152" t="s">
        <v>122</v>
      </c>
      <c r="D38" s="319">
        <v>0</v>
      </c>
      <c r="E38" s="319">
        <v>0</v>
      </c>
      <c r="F38" s="320"/>
      <c r="G38" s="320">
        <v>91</v>
      </c>
      <c r="H38" s="320"/>
      <c r="I38" s="370">
        <f>E38-G38</f>
        <v>-91</v>
      </c>
      <c r="J38" s="390">
        <f>299+317</f>
        <v>616</v>
      </c>
      <c r="K38" s="128"/>
      <c r="L38" s="156"/>
      <c r="M38" s="156"/>
    </row>
    <row r="39" spans="1:13" ht="16.5" customHeight="1" thickBot="1" x14ac:dyDescent="0.3">
      <c r="B39" s="119"/>
      <c r="C39" s="179" t="s">
        <v>9</v>
      </c>
      <c r="D39" s="321">
        <f>D20+D23+D34+D35+D36+D37+D38</f>
        <v>333956</v>
      </c>
      <c r="E39" s="321">
        <f>E20+E23+E34+E35+E36+E37+E38</f>
        <v>316320</v>
      </c>
      <c r="F39" s="197">
        <f>F20+F23+F34+F35+F37+F38+F36</f>
        <v>5881.6325600000018</v>
      </c>
      <c r="G39" s="197">
        <f>G20+G23+G34+G35+G36+G37+G38</f>
        <v>217443.05634000001</v>
      </c>
      <c r="H39" s="197">
        <f>H25+H26+H27+H28+H32</f>
        <v>2510</v>
      </c>
      <c r="I39" s="302">
        <f>I20+I23+I34+I35+I36+I37+I38</f>
        <v>98876.943660000004</v>
      </c>
      <c r="J39" s="198">
        <f>J20+J23+J34+J35+J36+J37+J38</f>
        <v>245433.67796</v>
      </c>
      <c r="K39" s="128"/>
      <c r="L39" s="156"/>
      <c r="M39" s="156"/>
    </row>
    <row r="40" spans="1:13" ht="14.1" customHeight="1" x14ac:dyDescent="0.25">
      <c r="A40" s="16"/>
      <c r="B40" s="122"/>
      <c r="C40" s="123" t="s">
        <v>97</v>
      </c>
      <c r="D40" s="131"/>
      <c r="E40" s="131"/>
      <c r="F40" s="171"/>
      <c r="G40" s="171"/>
      <c r="H40" s="163"/>
      <c r="I40" s="163"/>
      <c r="J40" s="163"/>
      <c r="K40" s="124"/>
      <c r="L40" s="123"/>
      <c r="M40" s="123"/>
    </row>
    <row r="41" spans="1:13" s="16" customFormat="1" ht="14.1" customHeight="1" x14ac:dyDescent="0.25">
      <c r="B41" s="122"/>
      <c r="C41" s="132" t="s">
        <v>98</v>
      </c>
      <c r="D41" s="131"/>
      <c r="E41" s="131"/>
      <c r="F41" s="131"/>
      <c r="G41" s="131"/>
      <c r="H41" s="156"/>
      <c r="I41" s="156"/>
      <c r="J41" s="156"/>
      <c r="K41" s="124"/>
      <c r="L41" s="123"/>
      <c r="M41" s="123"/>
    </row>
    <row r="42" spans="1:13" s="16" customFormat="1" ht="14.1" customHeight="1" x14ac:dyDescent="0.25">
      <c r="B42" s="122"/>
      <c r="C42" s="202" t="s">
        <v>123</v>
      </c>
      <c r="D42" s="204"/>
      <c r="E42" s="204"/>
      <c r="F42" s="204"/>
      <c r="G42" s="131"/>
      <c r="H42" s="156"/>
      <c r="I42" s="156"/>
      <c r="J42" s="118"/>
      <c r="K42" s="124"/>
      <c r="L42" s="123"/>
      <c r="M42" s="123"/>
    </row>
    <row r="43" spans="1:13" s="16" customFormat="1" ht="15.75" thickBot="1" x14ac:dyDescent="0.3">
      <c r="B43" s="133"/>
      <c r="C43" s="16" t="s">
        <v>111</v>
      </c>
      <c r="D43" s="367"/>
      <c r="E43" s="367"/>
      <c r="F43" s="367"/>
      <c r="G43" s="368"/>
      <c r="H43" s="104"/>
      <c r="I43" s="104"/>
      <c r="J43" s="154"/>
      <c r="K43" s="135"/>
      <c r="L43" s="123"/>
      <c r="M43" s="123"/>
    </row>
    <row r="44" spans="1:13" ht="12" customHeight="1" thickTop="1" x14ac:dyDescent="0.25">
      <c r="B44" s="6"/>
      <c r="C44" s="217"/>
      <c r="D44" s="118"/>
      <c r="E44" s="6"/>
      <c r="F44" s="38"/>
      <c r="G44" s="6"/>
      <c r="H44" s="6"/>
      <c r="I44" s="6"/>
      <c r="J44" s="118"/>
      <c r="K44" s="6"/>
      <c r="L44" s="118"/>
      <c r="M44" s="118"/>
    </row>
    <row r="45" spans="1:13" ht="19.5" customHeight="1" thickBot="1" x14ac:dyDescent="0.3">
      <c r="B45" s="8"/>
      <c r="C45" s="63" t="s">
        <v>30</v>
      </c>
      <c r="D45" s="8"/>
      <c r="E45" s="8"/>
      <c r="F45" s="8"/>
      <c r="G45" s="8"/>
      <c r="H45" s="8"/>
      <c r="I45" s="8"/>
      <c r="J45" s="8"/>
      <c r="K45" s="8"/>
      <c r="L45" s="8"/>
      <c r="M45" s="8"/>
    </row>
    <row r="46" spans="1:13" ht="17.100000000000001" customHeight="1" thickTop="1" x14ac:dyDescent="0.25">
      <c r="B46" s="443" t="s">
        <v>1</v>
      </c>
      <c r="C46" s="444"/>
      <c r="D46" s="444"/>
      <c r="E46" s="444"/>
      <c r="F46" s="444"/>
      <c r="G46" s="444"/>
      <c r="H46" s="444"/>
      <c r="I46" s="444"/>
      <c r="J46" s="444"/>
      <c r="K46" s="445"/>
      <c r="L46" s="205"/>
      <c r="M46" s="205"/>
    </row>
    <row r="47" spans="1:13" ht="12" customHeight="1" thickBot="1" x14ac:dyDescent="0.3">
      <c r="B47" s="119"/>
      <c r="C47" s="136"/>
      <c r="D47" s="137"/>
      <c r="E47" s="137"/>
      <c r="F47" s="137"/>
      <c r="G47" s="137"/>
      <c r="H47" s="118"/>
      <c r="I47" s="118"/>
      <c r="J47" s="118"/>
      <c r="K47" s="120"/>
      <c r="L47" s="118"/>
      <c r="M47" s="118"/>
    </row>
    <row r="48" spans="1:13" ht="14.1" customHeight="1" thickBot="1" x14ac:dyDescent="0.3">
      <c r="B48" s="119"/>
      <c r="C48" s="432" t="s">
        <v>2</v>
      </c>
      <c r="D48" s="433"/>
      <c r="E48" s="138"/>
      <c r="F48" s="138"/>
      <c r="G48" s="138"/>
      <c r="H48" s="118"/>
      <c r="I48" s="118"/>
      <c r="J48" s="118"/>
      <c r="K48" s="120"/>
      <c r="L48" s="118"/>
      <c r="M48" s="118"/>
    </row>
    <row r="49" spans="2:13" ht="14.1" customHeight="1" thickBot="1" x14ac:dyDescent="0.3">
      <c r="B49" s="119"/>
      <c r="C49" s="139" t="s">
        <v>27</v>
      </c>
      <c r="D49" s="246">
        <v>13755</v>
      </c>
      <c r="E49" s="138"/>
      <c r="F49" s="138"/>
      <c r="G49" s="138"/>
      <c r="H49" s="118"/>
      <c r="I49" s="118"/>
      <c r="J49" s="118"/>
      <c r="K49" s="120"/>
      <c r="L49" s="118"/>
      <c r="M49" s="118"/>
    </row>
    <row r="50" spans="2:13" ht="14.1" customHeight="1" thickBot="1" x14ac:dyDescent="0.3">
      <c r="B50" s="119"/>
      <c r="C50" s="139" t="s">
        <v>3</v>
      </c>
      <c r="D50" s="246">
        <v>12225</v>
      </c>
      <c r="E50" s="138"/>
      <c r="F50" s="138"/>
      <c r="G50" s="176"/>
      <c r="H50" s="118"/>
      <c r="I50" s="118"/>
      <c r="J50" s="118"/>
      <c r="K50" s="120"/>
      <c r="L50" s="118"/>
      <c r="M50" s="118"/>
    </row>
    <row r="51" spans="2:13" ht="14.1" customHeight="1" thickBot="1" x14ac:dyDescent="0.3">
      <c r="B51" s="119"/>
      <c r="C51" s="139" t="s">
        <v>28</v>
      </c>
      <c r="D51" s="246">
        <v>1020</v>
      </c>
      <c r="E51" s="138"/>
      <c r="F51" s="138"/>
      <c r="G51" s="138"/>
      <c r="H51" s="118"/>
      <c r="I51" s="118"/>
      <c r="J51" s="118"/>
      <c r="K51" s="120"/>
      <c r="L51" s="118"/>
      <c r="M51" s="118"/>
    </row>
    <row r="52" spans="2:13" ht="14.1" customHeight="1" thickBot="1" x14ac:dyDescent="0.3">
      <c r="B52" s="119"/>
      <c r="C52" s="139" t="s">
        <v>31</v>
      </c>
      <c r="D52" s="246">
        <f>D51+D50+D49</f>
        <v>27000</v>
      </c>
      <c r="E52" s="138"/>
      <c r="F52" s="138"/>
      <c r="G52" s="138"/>
      <c r="H52" s="118"/>
      <c r="I52" s="118"/>
      <c r="J52" s="118"/>
      <c r="K52" s="120"/>
      <c r="L52" s="118"/>
      <c r="M52" s="118"/>
    </row>
    <row r="53" spans="2:13" ht="14.1" customHeight="1" thickBot="1" x14ac:dyDescent="0.3">
      <c r="B53" s="125"/>
      <c r="C53" s="140"/>
      <c r="D53" s="247"/>
      <c r="E53" s="141"/>
      <c r="F53" s="141"/>
      <c r="G53" s="141"/>
      <c r="H53" s="126"/>
      <c r="I53" s="126"/>
      <c r="J53" s="126"/>
      <c r="K53" s="127"/>
      <c r="L53" s="118"/>
      <c r="M53" s="118"/>
    </row>
    <row r="54" spans="2:13" ht="17.100000000000001" customHeight="1" thickBot="1" x14ac:dyDescent="0.3">
      <c r="B54" s="448" t="s">
        <v>8</v>
      </c>
      <c r="C54" s="449"/>
      <c r="D54" s="449"/>
      <c r="E54" s="449"/>
      <c r="F54" s="449"/>
      <c r="G54" s="449"/>
      <c r="H54" s="449"/>
      <c r="I54" s="449"/>
      <c r="J54" s="449"/>
      <c r="K54" s="450"/>
      <c r="L54" s="205"/>
      <c r="M54" s="205"/>
    </row>
    <row r="55" spans="2:13" s="3" customFormat="1" ht="63.75" thickBot="1" x14ac:dyDescent="0.3">
      <c r="B55" s="142"/>
      <c r="C55" s="178" t="s">
        <v>19</v>
      </c>
      <c r="D55" s="196" t="s">
        <v>20</v>
      </c>
      <c r="E55" s="194" t="str">
        <f>F19</f>
        <v>LANDET KVANTUM UKE 18</v>
      </c>
      <c r="F55" s="194" t="str">
        <f>G19</f>
        <v>LANDET KVANTUM T.O.M UKE 18</v>
      </c>
      <c r="G55" s="194" t="str">
        <f>I19</f>
        <v>RESTKVOTER</v>
      </c>
      <c r="H55" s="195" t="str">
        <f>J19</f>
        <v>LANDET KVANTUM T.O.M. UKE 18 2018</v>
      </c>
      <c r="I55" s="143"/>
      <c r="J55" s="143"/>
      <c r="K55" s="144"/>
      <c r="L55" s="143"/>
      <c r="M55" s="143"/>
    </row>
    <row r="56" spans="2:13" ht="14.1" customHeight="1" x14ac:dyDescent="0.25">
      <c r="B56" s="145"/>
      <c r="C56" s="372" t="s">
        <v>32</v>
      </c>
      <c r="D56" s="457">
        <v>5376</v>
      </c>
      <c r="E56" s="382">
        <v>12.9246</v>
      </c>
      <c r="F56" s="347">
        <v>268.64944000000003</v>
      </c>
      <c r="G56" s="459">
        <f>D56-F56-F57</f>
        <v>4523.0526300000001</v>
      </c>
      <c r="H56" s="380">
        <v>223.69793000000001</v>
      </c>
      <c r="I56" s="160"/>
      <c r="J56" s="160"/>
      <c r="K56" s="188"/>
      <c r="L56" s="105"/>
      <c r="M56" s="105"/>
    </row>
    <row r="57" spans="2:13" ht="14.1" customHeight="1" x14ac:dyDescent="0.25">
      <c r="B57" s="145"/>
      <c r="C57" s="146" t="s">
        <v>29</v>
      </c>
      <c r="D57" s="458"/>
      <c r="E57" s="373">
        <v>95.467290000000006</v>
      </c>
      <c r="F57" s="387">
        <v>584.29792999999995</v>
      </c>
      <c r="G57" s="460"/>
      <c r="H57" s="349">
        <v>556.68771000000004</v>
      </c>
      <c r="I57" s="160"/>
      <c r="J57" s="160"/>
      <c r="K57" s="188"/>
      <c r="L57" s="105"/>
      <c r="M57" s="105"/>
    </row>
    <row r="58" spans="2:13" ht="14.1" customHeight="1" thickBot="1" x14ac:dyDescent="0.3">
      <c r="B58" s="145"/>
      <c r="C58" s="147" t="s">
        <v>78</v>
      </c>
      <c r="D58" s="392">
        <v>200</v>
      </c>
      <c r="E58" s="383">
        <v>10.7119</v>
      </c>
      <c r="F58" s="389">
        <v>51.818370000000002</v>
      </c>
      <c r="G58" s="393">
        <f>D58-F58</f>
        <v>148.18162999999998</v>
      </c>
      <c r="H58" s="301">
        <v>34.775419999999997</v>
      </c>
      <c r="I58" s="160"/>
      <c r="J58" s="160"/>
      <c r="K58" s="188"/>
      <c r="L58" s="105"/>
      <c r="M58" s="105"/>
    </row>
    <row r="59" spans="2:13" s="97" customFormat="1" ht="15.6" customHeight="1" x14ac:dyDescent="0.25">
      <c r="B59" s="161"/>
      <c r="C59" s="148" t="s">
        <v>58</v>
      </c>
      <c r="D59" s="348">
        <v>8063</v>
      </c>
      <c r="E59" s="384">
        <f>E60+E61+E62</f>
        <v>5.38896</v>
      </c>
      <c r="F59" s="347">
        <f>F60+F61+F62</f>
        <v>41.986820000000002</v>
      </c>
      <c r="G59" s="387">
        <f>D59-F59</f>
        <v>8021.0131799999999</v>
      </c>
      <c r="H59" s="350">
        <f>H60+H61+H62</f>
        <v>65.98921</v>
      </c>
      <c r="I59" s="162"/>
      <c r="J59" s="162"/>
      <c r="K59" s="188"/>
      <c r="L59" s="105"/>
      <c r="M59" s="105"/>
    </row>
    <row r="60" spans="2:13" s="22" customFormat="1" ht="14.1" customHeight="1" x14ac:dyDescent="0.25">
      <c r="B60" s="149"/>
      <c r="C60" s="150" t="s">
        <v>33</v>
      </c>
      <c r="D60" s="240"/>
      <c r="E60" s="374">
        <v>0.42186000000000001</v>
      </c>
      <c r="F60" s="359">
        <v>6.63422</v>
      </c>
      <c r="G60" s="359"/>
      <c r="H60" s="360">
        <v>18.190200000000001</v>
      </c>
      <c r="I60" s="151"/>
      <c r="J60" s="151"/>
      <c r="K60" s="188"/>
      <c r="L60" s="105"/>
      <c r="M60" s="105"/>
    </row>
    <row r="61" spans="2:13" s="22" customFormat="1" ht="14.1" customHeight="1" x14ac:dyDescent="0.25">
      <c r="B61" s="149"/>
      <c r="C61" s="150" t="s">
        <v>34</v>
      </c>
      <c r="D61" s="240"/>
      <c r="E61" s="374">
        <v>2.7505999999999999</v>
      </c>
      <c r="F61" s="359">
        <v>23.795300000000001</v>
      </c>
      <c r="G61" s="359"/>
      <c r="H61" s="360">
        <v>35.104300000000002</v>
      </c>
      <c r="I61" s="175"/>
      <c r="J61" s="175"/>
      <c r="K61" s="188"/>
      <c r="L61" s="105"/>
      <c r="M61" s="105"/>
    </row>
    <row r="62" spans="2:13" s="22" customFormat="1" ht="14.1" customHeight="1" thickBot="1" x14ac:dyDescent="0.3">
      <c r="B62" s="149"/>
      <c r="C62" s="224" t="s">
        <v>35</v>
      </c>
      <c r="D62" s="241"/>
      <c r="E62" s="375">
        <v>2.2164999999999999</v>
      </c>
      <c r="F62" s="376">
        <v>11.5573</v>
      </c>
      <c r="G62" s="376"/>
      <c r="H62" s="381">
        <v>12.694710000000001</v>
      </c>
      <c r="I62" s="175"/>
      <c r="J62" s="175"/>
      <c r="K62" s="188"/>
      <c r="L62" s="105"/>
      <c r="M62" s="105"/>
    </row>
    <row r="63" spans="2:13" ht="14.1" customHeight="1" thickBot="1" x14ac:dyDescent="0.3">
      <c r="B63" s="119"/>
      <c r="C63" s="152" t="s">
        <v>36</v>
      </c>
      <c r="D63" s="226">
        <v>116</v>
      </c>
      <c r="E63" s="385"/>
      <c r="F63" s="378">
        <v>6.4350000000000004E-2</v>
      </c>
      <c r="G63" s="378">
        <f>D63-F63</f>
        <v>115.93565</v>
      </c>
      <c r="H63" s="231">
        <v>35.756869999999999</v>
      </c>
      <c r="I63" s="156"/>
      <c r="J63" s="156"/>
      <c r="K63" s="188"/>
      <c r="L63" s="105"/>
      <c r="M63" s="105"/>
    </row>
    <row r="64" spans="2:13" ht="14.1" customHeight="1" thickBot="1" x14ac:dyDescent="0.3">
      <c r="B64" s="119"/>
      <c r="C64" s="152" t="s">
        <v>14</v>
      </c>
      <c r="D64" s="225"/>
      <c r="E64" s="386"/>
      <c r="F64" s="388"/>
      <c r="G64" s="388"/>
      <c r="H64" s="297"/>
      <c r="I64" s="156"/>
      <c r="J64" s="156"/>
      <c r="K64" s="188"/>
      <c r="L64" s="105"/>
      <c r="M64" s="105"/>
    </row>
    <row r="65" spans="2:13" s="3" customFormat="1" ht="16.5" customHeight="1" thickBot="1" x14ac:dyDescent="0.3">
      <c r="B65" s="117"/>
      <c r="C65" s="179" t="s">
        <v>9</v>
      </c>
      <c r="D65" s="186">
        <f>D56+D58+D59+D63</f>
        <v>13755</v>
      </c>
      <c r="E65" s="302">
        <f>E56+E57+E58+E59+E63+E64</f>
        <v>124.49275</v>
      </c>
      <c r="F65" s="200">
        <f>F56+F57+F58+F59+F63+F64</f>
        <v>946.81690999999989</v>
      </c>
      <c r="G65" s="200">
        <f>D65-F65</f>
        <v>12808.18309</v>
      </c>
      <c r="H65" s="208">
        <f>H56+H57+H58+H59+H63+H64</f>
        <v>916.90714000000014</v>
      </c>
      <c r="I65" s="172"/>
      <c r="J65" s="172"/>
      <c r="K65" s="188"/>
      <c r="L65" s="105"/>
      <c r="M65" s="105"/>
    </row>
    <row r="66" spans="2:13" s="3" customFormat="1" ht="19.149999999999999" customHeight="1" thickBot="1" x14ac:dyDescent="0.3">
      <c r="B66" s="157"/>
      <c r="C66" s="456" t="s">
        <v>99</v>
      </c>
      <c r="D66" s="456"/>
      <c r="E66" s="456"/>
      <c r="F66" s="456"/>
      <c r="G66" s="456"/>
      <c r="H66" s="174"/>
      <c r="I66" s="158"/>
      <c r="J66" s="158"/>
      <c r="K66" s="159"/>
      <c r="L66" s="4"/>
      <c r="M66" s="4"/>
    </row>
    <row r="67" spans="2:13" ht="12" customHeight="1" thickTop="1" x14ac:dyDescent="0.25">
      <c r="B67" s="6"/>
      <c r="C67" s="33"/>
      <c r="D67" s="34"/>
      <c r="E67" s="34"/>
      <c r="F67" s="34"/>
      <c r="G67" s="34"/>
      <c r="H67" s="38"/>
      <c r="I67" s="6"/>
      <c r="J67" s="118"/>
      <c r="K67" s="6"/>
      <c r="L67" s="118"/>
      <c r="M67" s="118"/>
    </row>
    <row r="68" spans="2:13" ht="12" customHeight="1" x14ac:dyDescent="0.25">
      <c r="B68" s="6"/>
      <c r="C68" s="33"/>
      <c r="D68" s="34"/>
      <c r="E68" s="34"/>
      <c r="F68" s="34"/>
      <c r="G68" s="34"/>
      <c r="H68" s="6"/>
      <c r="I68" s="6"/>
      <c r="J68" s="118"/>
      <c r="K68" s="6"/>
      <c r="L68" s="118"/>
      <c r="M68" s="118"/>
    </row>
    <row r="69" spans="2:13" ht="12" customHeight="1" x14ac:dyDescent="0.25">
      <c r="B69" s="6"/>
      <c r="C69" s="33"/>
      <c r="D69" s="34"/>
      <c r="E69" s="34"/>
      <c r="F69" s="34"/>
      <c r="G69" s="34"/>
      <c r="H69" s="6"/>
      <c r="I69" s="6"/>
      <c r="J69" s="118"/>
      <c r="K69" s="6"/>
      <c r="L69" s="118"/>
      <c r="M69" s="118"/>
    </row>
    <row r="70" spans="2:13" ht="17.100000000000001" customHeight="1" thickBot="1" x14ac:dyDescent="0.3">
      <c r="B70" s="7"/>
      <c r="C70" s="62" t="s">
        <v>26</v>
      </c>
      <c r="D70" s="7"/>
      <c r="E70" s="7"/>
      <c r="F70" s="7"/>
      <c r="G70" s="7"/>
      <c r="H70" s="7"/>
      <c r="I70" s="7"/>
      <c r="J70" s="7"/>
      <c r="K70" s="7"/>
      <c r="L70" s="7"/>
      <c r="M70" s="7"/>
    </row>
    <row r="71" spans="2:13" ht="17.100000000000001" customHeight="1" thickTop="1" x14ac:dyDescent="0.25">
      <c r="B71" s="443" t="s">
        <v>1</v>
      </c>
      <c r="C71" s="444"/>
      <c r="D71" s="444"/>
      <c r="E71" s="444"/>
      <c r="F71" s="444"/>
      <c r="G71" s="444"/>
      <c r="H71" s="444"/>
      <c r="I71" s="444"/>
      <c r="J71" s="444"/>
      <c r="K71" s="445"/>
      <c r="L71" s="205"/>
      <c r="M71" s="205"/>
    </row>
    <row r="72" spans="2:13" ht="4.5" customHeight="1" thickBot="1" x14ac:dyDescent="0.3">
      <c r="B72" s="119"/>
      <c r="C72" s="118"/>
      <c r="D72" s="118"/>
      <c r="E72" s="118"/>
      <c r="F72" s="118"/>
      <c r="G72" s="118"/>
      <c r="H72" s="118"/>
      <c r="I72" s="118"/>
      <c r="J72" s="118"/>
      <c r="K72" s="120"/>
      <c r="L72" s="118"/>
      <c r="M72" s="118"/>
    </row>
    <row r="73" spans="2:13" ht="14.1" customHeight="1" thickBot="1" x14ac:dyDescent="0.3">
      <c r="B73" s="117"/>
      <c r="C73" s="446" t="s">
        <v>2</v>
      </c>
      <c r="D73" s="447"/>
      <c r="E73" s="446" t="s">
        <v>20</v>
      </c>
      <c r="F73" s="451"/>
      <c r="G73" s="446" t="s">
        <v>21</v>
      </c>
      <c r="H73" s="447"/>
      <c r="I73" s="156"/>
      <c r="J73" s="156"/>
      <c r="K73" s="115"/>
      <c r="L73" s="136"/>
      <c r="M73" s="136"/>
    </row>
    <row r="74" spans="2:13" ht="15" x14ac:dyDescent="0.25">
      <c r="B74" s="248"/>
      <c r="C74" s="165" t="s">
        <v>27</v>
      </c>
      <c r="D74" s="169">
        <v>85080</v>
      </c>
      <c r="E74" s="249" t="s">
        <v>5</v>
      </c>
      <c r="F74" s="242">
        <v>33444</v>
      </c>
      <c r="G74" s="250" t="s">
        <v>25</v>
      </c>
      <c r="H74" s="242">
        <v>10235</v>
      </c>
      <c r="I74" s="166"/>
      <c r="J74" s="166"/>
      <c r="K74" s="251"/>
      <c r="L74" s="292"/>
      <c r="M74" s="136"/>
    </row>
    <row r="75" spans="2:13" ht="15" x14ac:dyDescent="0.25">
      <c r="B75" s="248"/>
      <c r="C75" s="165" t="s">
        <v>3</v>
      </c>
      <c r="D75" s="169">
        <v>76080</v>
      </c>
      <c r="E75" s="252" t="s">
        <v>6</v>
      </c>
      <c r="F75" s="169">
        <v>49304</v>
      </c>
      <c r="G75" s="250" t="s">
        <v>80</v>
      </c>
      <c r="H75" s="169">
        <v>37965</v>
      </c>
      <c r="I75" s="166"/>
      <c r="J75" s="166"/>
      <c r="K75" s="251"/>
      <c r="L75" s="292"/>
      <c r="M75" s="136"/>
    </row>
    <row r="76" spans="2:13" ht="18" thickBot="1" x14ac:dyDescent="0.3">
      <c r="B76" s="248"/>
      <c r="C76" s="165" t="s">
        <v>116</v>
      </c>
      <c r="D76" s="169">
        <v>10840</v>
      </c>
      <c r="E76" s="165" t="s">
        <v>96</v>
      </c>
      <c r="F76" s="169">
        <v>2332</v>
      </c>
      <c r="G76" s="250" t="s">
        <v>81</v>
      </c>
      <c r="H76" s="169">
        <v>1104</v>
      </c>
      <c r="I76" s="166"/>
      <c r="J76" s="166"/>
      <c r="K76" s="251"/>
      <c r="L76" s="292"/>
      <c r="M76" s="136"/>
    </row>
    <row r="77" spans="2:13" ht="14.1" customHeight="1" thickBot="1" x14ac:dyDescent="0.3">
      <c r="B77" s="248"/>
      <c r="C77" s="121" t="s">
        <v>31</v>
      </c>
      <c r="D77" s="170">
        <f>SUM(D74:D76)</f>
        <v>172000</v>
      </c>
      <c r="E77" s="121" t="s">
        <v>7</v>
      </c>
      <c r="F77" s="170">
        <f>SUM(F74:F76)</f>
        <v>85080</v>
      </c>
      <c r="G77" s="121" t="s">
        <v>6</v>
      </c>
      <c r="H77" s="170">
        <f>SUM(H74:H76)</f>
        <v>49304</v>
      </c>
      <c r="I77" s="166"/>
      <c r="J77" s="166"/>
      <c r="K77" s="253"/>
      <c r="L77" s="256"/>
      <c r="M77" s="118"/>
    </row>
    <row r="78" spans="2:13" ht="12" customHeight="1" x14ac:dyDescent="0.25">
      <c r="B78" s="248"/>
      <c r="C78" s="313" t="s">
        <v>118</v>
      </c>
      <c r="D78" s="201"/>
      <c r="E78" s="201"/>
      <c r="F78" s="201"/>
      <c r="G78" s="201"/>
      <c r="H78" s="201"/>
      <c r="I78" s="255"/>
      <c r="J78" s="256"/>
      <c r="K78" s="253"/>
      <c r="L78" s="256"/>
      <c r="M78" s="118"/>
    </row>
    <row r="79" spans="2:13" ht="14.25" customHeight="1" x14ac:dyDescent="0.25">
      <c r="B79" s="248"/>
      <c r="C79" s="455"/>
      <c r="D79" s="455"/>
      <c r="E79" s="455"/>
      <c r="F79" s="455"/>
      <c r="G79" s="455"/>
      <c r="H79" s="455"/>
      <c r="I79" s="255"/>
      <c r="J79" s="256"/>
      <c r="K79" s="253"/>
      <c r="L79" s="256"/>
      <c r="M79" s="118"/>
    </row>
    <row r="80" spans="2:13" ht="6" customHeight="1" thickBot="1" x14ac:dyDescent="0.3">
      <c r="B80" s="248"/>
      <c r="C80" s="455"/>
      <c r="D80" s="455"/>
      <c r="E80" s="455"/>
      <c r="F80" s="455"/>
      <c r="G80" s="455"/>
      <c r="H80" s="455"/>
      <c r="I80" s="256"/>
      <c r="J80" s="256"/>
      <c r="K80" s="253"/>
      <c r="L80" s="256"/>
      <c r="M80" s="118"/>
    </row>
    <row r="81" spans="1:13" ht="14.1" customHeight="1" x14ac:dyDescent="0.25">
      <c r="B81" s="452" t="s">
        <v>8</v>
      </c>
      <c r="C81" s="453"/>
      <c r="D81" s="453"/>
      <c r="E81" s="453"/>
      <c r="F81" s="453"/>
      <c r="G81" s="453"/>
      <c r="H81" s="453"/>
      <c r="I81" s="453"/>
      <c r="J81" s="453"/>
      <c r="K81" s="454"/>
      <c r="L81" s="293"/>
      <c r="M81" s="205"/>
    </row>
    <row r="82" spans="1:13" ht="5.25" customHeight="1" thickBot="1" x14ac:dyDescent="0.3">
      <c r="B82" s="9"/>
      <c r="C82" s="14"/>
      <c r="D82" s="6"/>
      <c r="E82" s="6"/>
      <c r="F82" s="61"/>
      <c r="G82" s="6"/>
      <c r="H82" s="6"/>
      <c r="I82" s="6"/>
      <c r="J82" s="118"/>
      <c r="K82" s="10"/>
      <c r="L82" s="118"/>
      <c r="M82" s="118"/>
    </row>
    <row r="83" spans="1:13" ht="48.75" customHeight="1" thickBot="1" x14ac:dyDescent="0.3">
      <c r="A83" s="120"/>
      <c r="B83" s="118"/>
      <c r="C83" s="178" t="s">
        <v>19</v>
      </c>
      <c r="D83" s="325" t="s">
        <v>70</v>
      </c>
      <c r="E83" s="325" t="s">
        <v>112</v>
      </c>
      <c r="F83" s="194" t="str">
        <f>F19</f>
        <v>LANDET KVANTUM UKE 18</v>
      </c>
      <c r="G83" s="194" t="str">
        <f>G19</f>
        <v>LANDET KVANTUM T.O.M UKE 18</v>
      </c>
      <c r="H83" s="194" t="str">
        <f>I19</f>
        <v>RESTKVOTER</v>
      </c>
      <c r="I83" s="195" t="str">
        <f>J19</f>
        <v>LANDET KVANTUM T.O.M. UKE 18 2018</v>
      </c>
      <c r="J83" s="118"/>
      <c r="K83" s="10"/>
      <c r="L83" s="118"/>
      <c r="M83" s="118"/>
    </row>
    <row r="84" spans="1:13" ht="14.1" customHeight="1" x14ac:dyDescent="0.25">
      <c r="A84" s="120"/>
      <c r="B84" s="118"/>
      <c r="C84" s="343" t="s">
        <v>16</v>
      </c>
      <c r="D84" s="314">
        <f>D86+D85</f>
        <v>34056</v>
      </c>
      <c r="E84" s="314">
        <f>E86+E85</f>
        <v>35182</v>
      </c>
      <c r="F84" s="328">
        <f>F86+F85</f>
        <v>494.66386999999997</v>
      </c>
      <c r="G84" s="328">
        <f>G85+G86</f>
        <v>24443.583410000003</v>
      </c>
      <c r="H84" s="328">
        <f>H85+H86</f>
        <v>10738.416589999999</v>
      </c>
      <c r="I84" s="329">
        <f>I85+I86</f>
        <v>26519.474329999997</v>
      </c>
      <c r="J84" s="156"/>
      <c r="K84" s="128"/>
      <c r="L84" s="156"/>
      <c r="M84" s="156"/>
    </row>
    <row r="85" spans="1:13" ht="14.1" customHeight="1" x14ac:dyDescent="0.25">
      <c r="A85" s="120"/>
      <c r="B85" s="118"/>
      <c r="C85" s="260" t="s">
        <v>12</v>
      </c>
      <c r="D85" s="315">
        <v>33306</v>
      </c>
      <c r="E85" s="315">
        <v>34357</v>
      </c>
      <c r="F85" s="330">
        <v>469.34521999999998</v>
      </c>
      <c r="G85" s="330">
        <v>24137.480060000002</v>
      </c>
      <c r="H85" s="330">
        <f>E85-G85</f>
        <v>10219.519939999998</v>
      </c>
      <c r="I85" s="331">
        <v>26152.424429999999</v>
      </c>
      <c r="J85" s="156"/>
      <c r="K85" s="128"/>
      <c r="L85" s="156"/>
      <c r="M85" s="156"/>
    </row>
    <row r="86" spans="1:13" ht="15.75" thickBot="1" x14ac:dyDescent="0.3">
      <c r="A86" s="120"/>
      <c r="B86" s="118"/>
      <c r="C86" s="344" t="s">
        <v>11</v>
      </c>
      <c r="D86" s="324">
        <v>750</v>
      </c>
      <c r="E86" s="324">
        <v>825</v>
      </c>
      <c r="F86" s="332">
        <v>25.318650000000002</v>
      </c>
      <c r="G86" s="332">
        <v>306.10334999999998</v>
      </c>
      <c r="H86" s="332">
        <f>E86-G86</f>
        <v>518.89665000000002</v>
      </c>
      <c r="I86" s="333">
        <v>367.04989999999998</v>
      </c>
      <c r="J86" s="156"/>
      <c r="K86" s="128"/>
      <c r="L86" s="156"/>
      <c r="M86" s="156"/>
    </row>
    <row r="87" spans="1:13" ht="14.1" customHeight="1" x14ac:dyDescent="0.25">
      <c r="A87" s="120"/>
      <c r="B87" s="4"/>
      <c r="C87" s="259" t="s">
        <v>17</v>
      </c>
      <c r="D87" s="314">
        <f t="shared" ref="D87" si="1">D88+D93+D94</f>
        <v>52020</v>
      </c>
      <c r="E87" s="314">
        <f t="shared" ref="E87:I87" si="2">E88+E93+E94</f>
        <v>60417</v>
      </c>
      <c r="F87" s="328">
        <f t="shared" si="2"/>
        <v>2486.35205</v>
      </c>
      <c r="G87" s="328">
        <f t="shared" si="2"/>
        <v>22519.034210000002</v>
      </c>
      <c r="H87" s="328">
        <f>H88+H93+H94</f>
        <v>37897.965790000002</v>
      </c>
      <c r="I87" s="329">
        <f t="shared" si="2"/>
        <v>21342.61634</v>
      </c>
      <c r="J87" s="156"/>
      <c r="K87" s="128"/>
      <c r="L87" s="156"/>
      <c r="M87" s="156"/>
    </row>
    <row r="88" spans="1:13" ht="15.75" customHeight="1" x14ac:dyDescent="0.25">
      <c r="A88" s="120"/>
      <c r="B88" s="39"/>
      <c r="C88" s="266" t="s">
        <v>82</v>
      </c>
      <c r="D88" s="316">
        <f t="shared" ref="D88" si="3">D89+D90+D91+D92</f>
        <v>40422</v>
      </c>
      <c r="E88" s="316">
        <f t="shared" ref="E88:I88" si="4">E89+E90+E91+E92</f>
        <v>48373</v>
      </c>
      <c r="F88" s="334">
        <f t="shared" si="4"/>
        <v>2146.85358</v>
      </c>
      <c r="G88" s="334">
        <f t="shared" si="4"/>
        <v>15740.261469999999</v>
      </c>
      <c r="H88" s="334">
        <f>H89+H90+H91+H92</f>
        <v>32632.738530000002</v>
      </c>
      <c r="I88" s="335">
        <f t="shared" si="4"/>
        <v>14784.34806</v>
      </c>
      <c r="J88" s="156"/>
      <c r="K88" s="128"/>
      <c r="L88" s="156"/>
      <c r="M88" s="156"/>
    </row>
    <row r="89" spans="1:13" ht="14.1" customHeight="1" x14ac:dyDescent="0.25">
      <c r="A89" s="115"/>
      <c r="B89" s="136"/>
      <c r="C89" s="265" t="s">
        <v>22</v>
      </c>
      <c r="D89" s="317">
        <v>11464</v>
      </c>
      <c r="E89" s="317">
        <v>13723</v>
      </c>
      <c r="F89" s="336">
        <v>46.255760000000002</v>
      </c>
      <c r="G89" s="336">
        <v>2786.24503</v>
      </c>
      <c r="H89" s="336">
        <f t="shared" ref="H89:H97" si="5">E89-G89</f>
        <v>10936.75497</v>
      </c>
      <c r="I89" s="337">
        <v>3772.4883199999999</v>
      </c>
      <c r="J89" s="156"/>
      <c r="K89" s="128"/>
      <c r="L89" s="156"/>
      <c r="M89" s="156"/>
    </row>
    <row r="90" spans="1:13" ht="14.1" customHeight="1" x14ac:dyDescent="0.25">
      <c r="A90" s="115"/>
      <c r="B90" s="136"/>
      <c r="C90" s="265" t="s">
        <v>23</v>
      </c>
      <c r="D90" s="317">
        <v>11232</v>
      </c>
      <c r="E90" s="317">
        <v>13352</v>
      </c>
      <c r="F90" s="336">
        <v>462.50716</v>
      </c>
      <c r="G90" s="336">
        <v>5344.7800500000003</v>
      </c>
      <c r="H90" s="336">
        <f t="shared" si="5"/>
        <v>8007.2199499999997</v>
      </c>
      <c r="I90" s="337">
        <v>5257.9596000000001</v>
      </c>
      <c r="J90" s="156"/>
      <c r="K90" s="128"/>
      <c r="L90" s="156"/>
      <c r="M90" s="156"/>
    </row>
    <row r="91" spans="1:13" ht="14.1" customHeight="1" x14ac:dyDescent="0.25">
      <c r="A91" s="115"/>
      <c r="B91" s="136"/>
      <c r="C91" s="265" t="s">
        <v>24</v>
      </c>
      <c r="D91" s="317">
        <v>11417</v>
      </c>
      <c r="E91" s="317">
        <v>13718</v>
      </c>
      <c r="F91" s="336">
        <v>811.02535999999998</v>
      </c>
      <c r="G91" s="336">
        <v>5493.60167</v>
      </c>
      <c r="H91" s="336">
        <f t="shared" si="5"/>
        <v>8224.39833</v>
      </c>
      <c r="I91" s="337">
        <v>4655.2754000000004</v>
      </c>
      <c r="J91" s="156"/>
      <c r="K91" s="128"/>
      <c r="L91" s="156"/>
      <c r="M91" s="156"/>
    </row>
    <row r="92" spans="1:13" ht="14.1" customHeight="1" x14ac:dyDescent="0.25">
      <c r="A92" s="115"/>
      <c r="B92" s="136"/>
      <c r="C92" s="265" t="s">
        <v>84</v>
      </c>
      <c r="D92" s="317">
        <v>6309</v>
      </c>
      <c r="E92" s="317">
        <v>7580</v>
      </c>
      <c r="F92" s="336">
        <v>827.06529999999998</v>
      </c>
      <c r="G92" s="336">
        <v>2115.63472</v>
      </c>
      <c r="H92" s="336">
        <f t="shared" si="5"/>
        <v>5464.36528</v>
      </c>
      <c r="I92" s="337">
        <v>1098.62474</v>
      </c>
      <c r="J92" s="156"/>
      <c r="K92" s="128"/>
      <c r="L92" s="156"/>
      <c r="M92" s="156"/>
    </row>
    <row r="93" spans="1:13" ht="14.1" customHeight="1" x14ac:dyDescent="0.25">
      <c r="A93" s="115"/>
      <c r="B93" s="136"/>
      <c r="C93" s="266" t="s">
        <v>29</v>
      </c>
      <c r="D93" s="316">
        <v>10414</v>
      </c>
      <c r="E93" s="316">
        <v>10091</v>
      </c>
      <c r="F93" s="334">
        <v>323.04464000000002</v>
      </c>
      <c r="G93" s="334">
        <v>6028.93336</v>
      </c>
      <c r="H93" s="334">
        <f t="shared" si="5"/>
        <v>4062.06664</v>
      </c>
      <c r="I93" s="335">
        <v>5449.2700800000002</v>
      </c>
      <c r="J93" s="156"/>
      <c r="K93" s="128"/>
      <c r="L93" s="156"/>
      <c r="M93" s="156"/>
    </row>
    <row r="94" spans="1:13" ht="14.1" customHeight="1" thickBot="1" x14ac:dyDescent="0.3">
      <c r="A94" s="120"/>
      <c r="B94" s="39"/>
      <c r="C94" s="267" t="s">
        <v>81</v>
      </c>
      <c r="D94" s="322">
        <v>1184</v>
      </c>
      <c r="E94" s="322">
        <v>1953</v>
      </c>
      <c r="F94" s="345">
        <v>16.45383</v>
      </c>
      <c r="G94" s="345">
        <v>749.83938000000001</v>
      </c>
      <c r="H94" s="345">
        <f t="shared" si="5"/>
        <v>1203.1606200000001</v>
      </c>
      <c r="I94" s="346">
        <v>1108.9982</v>
      </c>
      <c r="J94" s="156"/>
      <c r="K94" s="128"/>
      <c r="L94" s="156"/>
      <c r="M94" s="156"/>
    </row>
    <row r="95" spans="1:13" ht="15.75" thickBot="1" x14ac:dyDescent="0.3">
      <c r="A95" s="120"/>
      <c r="B95" s="39"/>
      <c r="C95" s="173" t="s">
        <v>13</v>
      </c>
      <c r="D95" s="392">
        <v>313</v>
      </c>
      <c r="E95" s="392">
        <v>313</v>
      </c>
      <c r="F95" s="341"/>
      <c r="G95" s="341">
        <v>17.80254</v>
      </c>
      <c r="H95" s="341">
        <f t="shared" si="5"/>
        <v>295.19745999999998</v>
      </c>
      <c r="I95" s="342">
        <v>12.67334</v>
      </c>
      <c r="J95" s="156"/>
      <c r="K95" s="128"/>
      <c r="L95" s="156"/>
      <c r="M95" s="156"/>
    </row>
    <row r="96" spans="1:13" ht="18" thickBot="1" x14ac:dyDescent="0.3">
      <c r="A96" s="120"/>
      <c r="B96" s="118"/>
      <c r="C96" s="173" t="s">
        <v>61</v>
      </c>
      <c r="D96" s="319">
        <v>300</v>
      </c>
      <c r="E96" s="319">
        <v>300</v>
      </c>
      <c r="F96" s="320">
        <v>0.70147000000000004</v>
      </c>
      <c r="G96" s="320">
        <v>300</v>
      </c>
      <c r="H96" s="320">
        <f t="shared" si="5"/>
        <v>0</v>
      </c>
      <c r="I96" s="323">
        <v>300</v>
      </c>
      <c r="J96" s="156"/>
      <c r="K96" s="128"/>
      <c r="L96" s="156"/>
      <c r="M96" s="156"/>
    </row>
    <row r="97" spans="1:13" ht="16.5" customHeight="1" thickBot="1" x14ac:dyDescent="0.3">
      <c r="A97" s="120"/>
      <c r="B97" s="118"/>
      <c r="C97" s="258" t="s">
        <v>14</v>
      </c>
      <c r="D97" s="319"/>
      <c r="E97" s="319"/>
      <c r="F97" s="320"/>
      <c r="G97" s="320">
        <v>30</v>
      </c>
      <c r="H97" s="320">
        <f t="shared" si="5"/>
        <v>-30</v>
      </c>
      <c r="I97" s="323">
        <v>108</v>
      </c>
      <c r="J97" s="156"/>
      <c r="K97" s="128"/>
      <c r="L97" s="156"/>
      <c r="M97" s="156"/>
    </row>
    <row r="98" spans="1:13" ht="16.5" thickBot="1" x14ac:dyDescent="0.3">
      <c r="A98" s="120"/>
      <c r="B98" s="118"/>
      <c r="C98" s="179" t="s">
        <v>9</v>
      </c>
      <c r="D98" s="321">
        <f>D84+D87+D95+D96+D97</f>
        <v>86689</v>
      </c>
      <c r="E98" s="321">
        <f>E84+E87+E95+E96+E97</f>
        <v>96212</v>
      </c>
      <c r="F98" s="391">
        <f t="shared" ref="F98:G98" si="6">F84+F87+F95+F96+F97</f>
        <v>2981.7173899999998</v>
      </c>
      <c r="G98" s="391">
        <f t="shared" si="6"/>
        <v>47310.420160000001</v>
      </c>
      <c r="H98" s="222">
        <f>H84+H87+H95+H96+H97</f>
        <v>48901.579840000006</v>
      </c>
      <c r="I98" s="198">
        <f>I84+I87+I95+I96+I97</f>
        <v>48282.764009999999</v>
      </c>
      <c r="J98" s="156"/>
      <c r="K98" s="128"/>
      <c r="L98" s="156"/>
      <c r="M98" s="156"/>
    </row>
    <row r="99" spans="1:13" ht="15" x14ac:dyDescent="0.25">
      <c r="A99" s="120"/>
      <c r="B99" s="118"/>
      <c r="C99" s="123" t="s">
        <v>100</v>
      </c>
      <c r="D99" s="180"/>
      <c r="E99" s="180"/>
      <c r="F99" s="181"/>
      <c r="G99" s="181"/>
      <c r="H99" s="182"/>
      <c r="I99" s="163"/>
      <c r="J99" s="156"/>
      <c r="K99" s="128"/>
      <c r="L99" s="156"/>
      <c r="M99" s="156"/>
    </row>
    <row r="100" spans="1:13" ht="13.5" customHeight="1" x14ac:dyDescent="0.25">
      <c r="B100" s="13"/>
      <c r="C100" s="202" t="s">
        <v>124</v>
      </c>
      <c r="D100" s="131"/>
      <c r="E100" s="131"/>
      <c r="F100" s="171"/>
      <c r="G100" s="171"/>
      <c r="H100" s="163"/>
      <c r="I100" s="163"/>
      <c r="J100" s="163"/>
      <c r="K100" s="15"/>
      <c r="L100" s="123"/>
      <c r="M100" s="123"/>
    </row>
    <row r="101" spans="1:13" ht="15.75" thickBot="1" x14ac:dyDescent="0.3">
      <c r="B101" s="24"/>
      <c r="C101" s="203" t="s">
        <v>113</v>
      </c>
      <c r="D101" s="203"/>
      <c r="E101" s="203"/>
      <c r="F101" s="203"/>
      <c r="G101" s="103"/>
      <c r="H101" s="103"/>
      <c r="I101" s="25"/>
      <c r="J101" s="134"/>
      <c r="K101" s="26"/>
      <c r="L101" s="123"/>
      <c r="M101" s="123"/>
    </row>
    <row r="102" spans="1:13" ht="8.25" customHeight="1" thickTop="1" x14ac:dyDescent="0.25">
      <c r="B102" s="14"/>
      <c r="C102" s="14"/>
      <c r="D102" s="14"/>
      <c r="E102" s="14"/>
      <c r="F102" s="14"/>
      <c r="G102" s="14"/>
      <c r="H102" s="14"/>
      <c r="I102" s="14"/>
      <c r="J102" s="123"/>
      <c r="K102" s="14"/>
      <c r="L102" s="123"/>
      <c r="M102" s="123"/>
    </row>
    <row r="103" spans="1:13" s="40" customFormat="1" ht="14.25" customHeight="1" thickBot="1" x14ac:dyDescent="0.3">
      <c r="A103" s="79"/>
      <c r="C103" s="63" t="s">
        <v>37</v>
      </c>
      <c r="I103" s="79"/>
      <c r="J103" s="79"/>
      <c r="L103" s="79"/>
      <c r="M103" s="79"/>
    </row>
    <row r="104" spans="1:13" ht="17.100000000000001" customHeight="1" thickTop="1" x14ac:dyDescent="0.25">
      <c r="B104" s="443" t="s">
        <v>1</v>
      </c>
      <c r="C104" s="444"/>
      <c r="D104" s="444"/>
      <c r="E104" s="444"/>
      <c r="F104" s="444"/>
      <c r="G104" s="444"/>
      <c r="H104" s="444"/>
      <c r="I104" s="444"/>
      <c r="J104" s="444"/>
      <c r="K104" s="445"/>
      <c r="L104" s="205"/>
      <c r="M104" s="205"/>
    </row>
    <row r="105" spans="1:13" ht="6" customHeight="1" thickBot="1" x14ac:dyDescent="0.3">
      <c r="B105" s="9"/>
      <c r="C105" s="6"/>
      <c r="D105" s="6"/>
      <c r="E105" s="6"/>
      <c r="F105" s="6"/>
      <c r="G105" s="6"/>
      <c r="H105" s="41"/>
      <c r="I105" s="80"/>
      <c r="J105" s="80"/>
      <c r="K105" s="42"/>
      <c r="L105" s="80"/>
      <c r="M105" s="80"/>
    </row>
    <row r="106" spans="1:13" ht="14.1" customHeight="1" thickBot="1" x14ac:dyDescent="0.3">
      <c r="B106" s="2"/>
      <c r="C106" s="446" t="s">
        <v>2</v>
      </c>
      <c r="D106" s="447"/>
      <c r="E106" s="446" t="s">
        <v>20</v>
      </c>
      <c r="F106" s="447"/>
      <c r="G106" s="446" t="s">
        <v>21</v>
      </c>
      <c r="H106" s="447"/>
      <c r="I106" s="38"/>
      <c r="J106" s="156"/>
      <c r="K106" s="1"/>
      <c r="L106" s="4"/>
      <c r="M106" s="4"/>
    </row>
    <row r="107" spans="1:13" ht="15" customHeight="1" x14ac:dyDescent="0.25">
      <c r="B107" s="9"/>
      <c r="C107" s="11" t="s">
        <v>27</v>
      </c>
      <c r="D107" s="169">
        <v>134000</v>
      </c>
      <c r="E107" s="164" t="s">
        <v>5</v>
      </c>
      <c r="F107" s="242">
        <v>49144</v>
      </c>
      <c r="G107" s="165" t="s">
        <v>25</v>
      </c>
      <c r="H107" s="242">
        <v>5439</v>
      </c>
      <c r="I107" s="38"/>
      <c r="J107" s="156"/>
      <c r="K107" s="42"/>
      <c r="L107" s="80"/>
      <c r="M107" s="80"/>
    </row>
    <row r="108" spans="1:13" ht="14.1" customHeight="1" x14ac:dyDescent="0.25">
      <c r="B108" s="9"/>
      <c r="C108" s="11" t="s">
        <v>3</v>
      </c>
      <c r="D108" s="169">
        <v>12000</v>
      </c>
      <c r="E108" s="165" t="s">
        <v>6</v>
      </c>
      <c r="F108" s="169">
        <v>48445</v>
      </c>
      <c r="G108" s="165" t="s">
        <v>80</v>
      </c>
      <c r="H108" s="169">
        <v>37084</v>
      </c>
      <c r="I108" s="38"/>
      <c r="J108" s="156"/>
      <c r="K108" s="10"/>
      <c r="L108" s="118"/>
      <c r="M108" s="118"/>
    </row>
    <row r="109" spans="1:13" ht="14.1" customHeight="1" x14ac:dyDescent="0.25">
      <c r="B109" s="119"/>
      <c r="C109" s="44" t="s">
        <v>77</v>
      </c>
      <c r="D109" s="169">
        <v>3550</v>
      </c>
      <c r="E109" s="165" t="s">
        <v>38</v>
      </c>
      <c r="F109" s="169">
        <v>32529</v>
      </c>
      <c r="G109" s="165" t="s">
        <v>81</v>
      </c>
      <c r="H109" s="169">
        <v>5922</v>
      </c>
      <c r="I109" s="156"/>
      <c r="J109" s="156"/>
      <c r="K109" s="120"/>
      <c r="L109" s="118"/>
      <c r="M109" s="118"/>
    </row>
    <row r="110" spans="1:13" ht="14.1" customHeight="1" thickBot="1" x14ac:dyDescent="0.3">
      <c r="B110" s="43"/>
      <c r="C110" s="397"/>
      <c r="D110" s="395"/>
      <c r="E110" s="395" t="s">
        <v>79</v>
      </c>
      <c r="F110" s="169">
        <v>3882</v>
      </c>
      <c r="G110" s="11"/>
      <c r="H110" s="397"/>
      <c r="I110" s="38"/>
      <c r="J110" s="156"/>
      <c r="K110" s="10"/>
      <c r="L110" s="118"/>
      <c r="M110" s="118"/>
    </row>
    <row r="111" spans="1:13" ht="14.1" customHeight="1" thickBot="1" x14ac:dyDescent="0.3">
      <c r="B111" s="9"/>
      <c r="C111" s="12" t="s">
        <v>31</v>
      </c>
      <c r="D111" s="170">
        <f>D107+D108+D109</f>
        <v>149550</v>
      </c>
      <c r="E111" s="396" t="s">
        <v>7</v>
      </c>
      <c r="F111" s="170">
        <f>F107+F108+F109+F110</f>
        <v>134000</v>
      </c>
      <c r="G111" s="121" t="s">
        <v>6</v>
      </c>
      <c r="H111" s="394">
        <f>H107+H108+H109</f>
        <v>48445</v>
      </c>
      <c r="I111" s="38"/>
      <c r="J111" s="156"/>
      <c r="K111" s="10"/>
      <c r="L111" s="118"/>
      <c r="M111" s="118"/>
    </row>
    <row r="112" spans="1:13" s="16" customFormat="1" ht="12" customHeight="1" x14ac:dyDescent="0.25">
      <c r="B112" s="13"/>
      <c r="C112" s="123" t="s">
        <v>101</v>
      </c>
      <c r="D112" s="168"/>
      <c r="E112" s="168"/>
      <c r="F112" s="168"/>
      <c r="G112" s="123"/>
      <c r="H112" s="123"/>
      <c r="I112" s="14"/>
      <c r="J112" s="123"/>
      <c r="K112" s="15"/>
      <c r="L112" s="123"/>
      <c r="M112" s="123"/>
    </row>
    <row r="113" spans="2:13" ht="12" customHeight="1" thickBot="1" x14ac:dyDescent="0.3">
      <c r="B113" s="17"/>
      <c r="D113" s="18"/>
      <c r="E113" s="18"/>
      <c r="F113" s="18"/>
      <c r="G113" s="18"/>
      <c r="H113" s="18"/>
      <c r="I113" s="18"/>
      <c r="J113" s="126"/>
      <c r="K113" s="19"/>
      <c r="L113" s="118"/>
      <c r="M113" s="118"/>
    </row>
    <row r="114" spans="2:13" ht="17.100000000000001" customHeight="1" x14ac:dyDescent="0.25">
      <c r="B114" s="448" t="s">
        <v>8</v>
      </c>
      <c r="C114" s="449"/>
      <c r="D114" s="449"/>
      <c r="E114" s="449"/>
      <c r="F114" s="449"/>
      <c r="G114" s="449"/>
      <c r="H114" s="449"/>
      <c r="I114" s="449"/>
      <c r="J114" s="449"/>
      <c r="K114" s="450"/>
      <c r="L114" s="205"/>
      <c r="M114" s="205"/>
    </row>
    <row r="115" spans="2:13" ht="3.75" customHeight="1" thickBot="1" x14ac:dyDescent="0.3">
      <c r="B115" s="9"/>
      <c r="C115" s="14"/>
      <c r="D115" s="6"/>
      <c r="E115" s="6"/>
      <c r="F115" s="6"/>
      <c r="G115" s="6"/>
      <c r="H115" s="6"/>
      <c r="I115" s="6"/>
      <c r="J115" s="118"/>
      <c r="K115" s="10"/>
      <c r="L115" s="118"/>
      <c r="M115" s="118"/>
    </row>
    <row r="116" spans="2:13" s="3" customFormat="1" ht="61.5" customHeight="1" thickBot="1" x14ac:dyDescent="0.3">
      <c r="B116" s="2"/>
      <c r="C116" s="218" t="s">
        <v>19</v>
      </c>
      <c r="D116" s="178" t="s">
        <v>70</v>
      </c>
      <c r="E116" s="178" t="s">
        <v>114</v>
      </c>
      <c r="F116" s="187" t="str">
        <f>F19</f>
        <v>LANDET KVANTUM UKE 18</v>
      </c>
      <c r="G116" s="194" t="str">
        <f>G19</f>
        <v>LANDET KVANTUM T.O.M UKE 18</v>
      </c>
      <c r="H116" s="194" t="str">
        <f>I19</f>
        <v>RESTKVOTER</v>
      </c>
      <c r="I116" s="195" t="str">
        <f>J19</f>
        <v>LANDET KVANTUM T.O.M. UKE 18 2018</v>
      </c>
      <c r="J116" s="4"/>
      <c r="K116" s="1"/>
      <c r="L116" s="4"/>
      <c r="M116" s="4"/>
    </row>
    <row r="117" spans="2:13" s="70" customFormat="1" ht="14.1" customHeight="1" x14ac:dyDescent="0.25">
      <c r="B117" s="9"/>
      <c r="C117" s="259" t="s">
        <v>76</v>
      </c>
      <c r="D117" s="232">
        <f t="shared" ref="D117:I117" si="7">D118+D119+D120</f>
        <v>49144</v>
      </c>
      <c r="E117" s="232">
        <f t="shared" si="7"/>
        <v>45508</v>
      </c>
      <c r="F117" s="232">
        <f t="shared" si="7"/>
        <v>911.10924999999997</v>
      </c>
      <c r="G117" s="232">
        <f t="shared" si="7"/>
        <v>26531.401229999999</v>
      </c>
      <c r="H117" s="347">
        <f t="shared" si="7"/>
        <v>18976.598770000001</v>
      </c>
      <c r="I117" s="350">
        <f t="shared" si="7"/>
        <v>26045.474320000001</v>
      </c>
      <c r="J117" s="156"/>
      <c r="K117" s="128"/>
      <c r="L117" s="156"/>
      <c r="M117" s="156"/>
    </row>
    <row r="118" spans="2:13" ht="14.1" customHeight="1" x14ac:dyDescent="0.25">
      <c r="B118" s="9"/>
      <c r="C118" s="260" t="s">
        <v>12</v>
      </c>
      <c r="D118" s="244">
        <v>39515</v>
      </c>
      <c r="E118" s="244">
        <v>35734</v>
      </c>
      <c r="F118" s="244">
        <v>653.91569000000004</v>
      </c>
      <c r="G118" s="244">
        <v>21391.217140000001</v>
      </c>
      <c r="H118" s="351">
        <f>E118-G118</f>
        <v>14342.782859999999</v>
      </c>
      <c r="I118" s="352">
        <v>20229.743060000001</v>
      </c>
      <c r="J118" s="156"/>
      <c r="K118" s="128"/>
      <c r="L118" s="156"/>
      <c r="M118" s="156"/>
    </row>
    <row r="119" spans="2:13" ht="14.1" customHeight="1" x14ac:dyDescent="0.25">
      <c r="B119" s="9"/>
      <c r="C119" s="260" t="s">
        <v>11</v>
      </c>
      <c r="D119" s="244">
        <v>9129</v>
      </c>
      <c r="E119" s="244">
        <v>9274</v>
      </c>
      <c r="F119" s="244">
        <v>257.19355999999999</v>
      </c>
      <c r="G119" s="244">
        <v>5140.1840899999997</v>
      </c>
      <c r="H119" s="351">
        <f>E119-G119</f>
        <v>4133.8159100000003</v>
      </c>
      <c r="I119" s="352">
        <v>5815.7312599999996</v>
      </c>
      <c r="J119" s="156"/>
      <c r="K119" s="128"/>
      <c r="L119" s="156"/>
      <c r="M119" s="156"/>
    </row>
    <row r="120" spans="2:13" ht="15.75" thickBot="1" x14ac:dyDescent="0.3">
      <c r="B120" s="9"/>
      <c r="C120" s="261" t="s">
        <v>39</v>
      </c>
      <c r="D120" s="245">
        <v>500</v>
      </c>
      <c r="E120" s="245">
        <v>500</v>
      </c>
      <c r="F120" s="245"/>
      <c r="G120" s="245"/>
      <c r="H120" s="353">
        <f>E120-G120</f>
        <v>500</v>
      </c>
      <c r="I120" s="354"/>
      <c r="J120" s="156"/>
      <c r="K120" s="128"/>
      <c r="L120" s="156"/>
      <c r="M120" s="156"/>
    </row>
    <row r="121" spans="2:13" s="97" customFormat="1" ht="13.5" customHeight="1" thickBot="1" x14ac:dyDescent="0.3">
      <c r="B121" s="99"/>
      <c r="C121" s="262" t="s">
        <v>38</v>
      </c>
      <c r="D121" s="295">
        <v>32529</v>
      </c>
      <c r="E121" s="295">
        <v>31820</v>
      </c>
      <c r="F121" s="295">
        <v>345.81936000000002</v>
      </c>
      <c r="G121" s="295">
        <v>3298.7856000000002</v>
      </c>
      <c r="H121" s="298">
        <f>E121-G121</f>
        <v>28521.214400000001</v>
      </c>
      <c r="I121" s="300">
        <v>1401.0174099999999</v>
      </c>
      <c r="J121" s="100"/>
      <c r="K121" s="128"/>
      <c r="L121" s="156"/>
      <c r="M121" s="156"/>
    </row>
    <row r="122" spans="2:13" s="70" customFormat="1" ht="14.25" customHeight="1" thickBot="1" x14ac:dyDescent="0.3">
      <c r="B122" s="9"/>
      <c r="C122" s="263" t="s">
        <v>17</v>
      </c>
      <c r="D122" s="226">
        <f>D123+D128+D131</f>
        <v>49948</v>
      </c>
      <c r="E122" s="226">
        <f>E123+E128+E131</f>
        <v>52158</v>
      </c>
      <c r="F122" s="226">
        <f>F123+F128+F131</f>
        <v>2107.4935299999997</v>
      </c>
      <c r="G122" s="226">
        <f>G131+G128+G123</f>
        <v>32199.851850000003</v>
      </c>
      <c r="H122" s="355">
        <f>H123+H128+H131</f>
        <v>19958.148150000001</v>
      </c>
      <c r="I122" s="356">
        <f>I123+I128+I131</f>
        <v>32435.23273</v>
      </c>
      <c r="J122" s="118"/>
      <c r="K122" s="128"/>
      <c r="L122" s="156"/>
      <c r="M122" s="156"/>
    </row>
    <row r="123" spans="2:13" ht="15.75" customHeight="1" x14ac:dyDescent="0.25">
      <c r="B123" s="2"/>
      <c r="C123" s="264" t="s">
        <v>87</v>
      </c>
      <c r="D123" s="377">
        <f>D124+D125+D126+D127</f>
        <v>38587</v>
      </c>
      <c r="E123" s="377">
        <f>E124+E125+E126+E127</f>
        <v>39056</v>
      </c>
      <c r="F123" s="377">
        <f>F124+F125+F126+F127</f>
        <v>2027.8691199999998</v>
      </c>
      <c r="G123" s="377">
        <f>G124+G125+G127+G126</f>
        <v>23382.527370000003</v>
      </c>
      <c r="H123" s="357">
        <f>H124+H125+H126+H127</f>
        <v>15673.47263</v>
      </c>
      <c r="I123" s="358">
        <f>I124+I125+I126+I127</f>
        <v>25446.329750000001</v>
      </c>
      <c r="J123" s="4"/>
      <c r="K123" s="128"/>
      <c r="L123" s="156"/>
      <c r="M123" s="156"/>
    </row>
    <row r="124" spans="2:13" s="22" customFormat="1" ht="14.1" customHeight="1" x14ac:dyDescent="0.25">
      <c r="B124" s="45"/>
      <c r="C124" s="265" t="s">
        <v>22</v>
      </c>
      <c r="D124" s="240">
        <v>10977</v>
      </c>
      <c r="E124" s="240">
        <v>12495</v>
      </c>
      <c r="F124" s="240">
        <v>82.137950000000004</v>
      </c>
      <c r="G124" s="240">
        <v>3916.82566</v>
      </c>
      <c r="H124" s="359">
        <f t="shared" ref="H124:H136" si="8">E124-G124</f>
        <v>8578.1743399999996</v>
      </c>
      <c r="I124" s="360">
        <v>4003.71209</v>
      </c>
      <c r="J124" s="46"/>
      <c r="K124" s="128"/>
      <c r="L124" s="156"/>
      <c r="M124" s="156"/>
    </row>
    <row r="125" spans="2:13" s="22" customFormat="1" ht="14.1" customHeight="1" x14ac:dyDescent="0.25">
      <c r="B125" s="130"/>
      <c r="C125" s="265" t="s">
        <v>23</v>
      </c>
      <c r="D125" s="240">
        <v>10663</v>
      </c>
      <c r="E125" s="240">
        <v>11231</v>
      </c>
      <c r="F125" s="240">
        <v>185.45112</v>
      </c>
      <c r="G125" s="240">
        <v>6677.79738</v>
      </c>
      <c r="H125" s="359">
        <f t="shared" si="8"/>
        <v>4553.20262</v>
      </c>
      <c r="I125" s="360">
        <v>6669.1139899999998</v>
      </c>
      <c r="J125" s="136"/>
      <c r="K125" s="128"/>
      <c r="L125" s="156"/>
      <c r="M125" s="156"/>
    </row>
    <row r="126" spans="2:13" s="22" customFormat="1" ht="14.1" customHeight="1" x14ac:dyDescent="0.25">
      <c r="B126" s="130"/>
      <c r="C126" s="265" t="s">
        <v>24</v>
      </c>
      <c r="D126" s="240">
        <v>9605</v>
      </c>
      <c r="E126" s="240">
        <v>8688</v>
      </c>
      <c r="F126" s="240">
        <v>726.41430000000003</v>
      </c>
      <c r="G126" s="240">
        <v>6796.0373799999998</v>
      </c>
      <c r="H126" s="359">
        <f t="shared" si="8"/>
        <v>1891.9626200000002</v>
      </c>
      <c r="I126" s="360">
        <v>7564.3838900000001</v>
      </c>
      <c r="J126" s="136"/>
      <c r="K126" s="128"/>
      <c r="L126" s="156"/>
      <c r="M126" s="156"/>
    </row>
    <row r="127" spans="2:13" s="22" customFormat="1" ht="14.1" customHeight="1" x14ac:dyDescent="0.25">
      <c r="B127" s="130"/>
      <c r="C127" s="265" t="s">
        <v>84</v>
      </c>
      <c r="D127" s="240">
        <v>7342</v>
      </c>
      <c r="E127" s="240">
        <v>6642</v>
      </c>
      <c r="F127" s="240">
        <v>1033.8657499999999</v>
      </c>
      <c r="G127" s="240">
        <v>5991.8669499999996</v>
      </c>
      <c r="H127" s="359">
        <f t="shared" si="8"/>
        <v>650.13305000000037</v>
      </c>
      <c r="I127" s="360">
        <v>7209.11978</v>
      </c>
      <c r="J127" s="136"/>
      <c r="K127" s="128"/>
      <c r="L127" s="156"/>
      <c r="M127" s="156"/>
    </row>
    <row r="128" spans="2:13" s="23" customFormat="1" ht="14.1" customHeight="1" x14ac:dyDescent="0.25">
      <c r="B128" s="20"/>
      <c r="C128" s="266" t="s">
        <v>18</v>
      </c>
      <c r="D128" s="233">
        <f>D129+D130</f>
        <v>5439</v>
      </c>
      <c r="E128" s="233">
        <v>6205</v>
      </c>
      <c r="F128" s="233">
        <v>2.2599</v>
      </c>
      <c r="G128" s="233">
        <v>6192.8069599999999</v>
      </c>
      <c r="H128" s="361">
        <f t="shared" si="8"/>
        <v>12.19304000000011</v>
      </c>
      <c r="I128" s="362">
        <v>4303.0353599999999</v>
      </c>
      <c r="J128" s="39"/>
      <c r="K128" s="128"/>
      <c r="L128" s="156"/>
      <c r="M128" s="156"/>
    </row>
    <row r="129" spans="2:13" ht="14.1" customHeight="1" x14ac:dyDescent="0.25">
      <c r="B129" s="9"/>
      <c r="C129" s="265" t="s">
        <v>40</v>
      </c>
      <c r="D129" s="240">
        <v>4939</v>
      </c>
      <c r="E129" s="240">
        <f>E128-E130</f>
        <v>5705</v>
      </c>
      <c r="F129" s="240">
        <v>1.8184499999999999</v>
      </c>
      <c r="G129" s="240">
        <v>6160.4246499999999</v>
      </c>
      <c r="H129" s="359">
        <f t="shared" si="8"/>
        <v>-455.42464999999993</v>
      </c>
      <c r="I129" s="360">
        <v>4288.8729700000004</v>
      </c>
      <c r="J129" s="118"/>
      <c r="K129" s="128"/>
      <c r="L129" s="156"/>
      <c r="M129" s="156"/>
    </row>
    <row r="130" spans="2:13" ht="14.1" customHeight="1" x14ac:dyDescent="0.25">
      <c r="B130" s="20"/>
      <c r="C130" s="265" t="s">
        <v>41</v>
      </c>
      <c r="D130" s="240">
        <v>500</v>
      </c>
      <c r="E130" s="240">
        <v>500</v>
      </c>
      <c r="F130" s="240">
        <f>F128-F129</f>
        <v>0.44145000000000012</v>
      </c>
      <c r="G130" s="240">
        <f>G128-G129</f>
        <v>32.382309999999961</v>
      </c>
      <c r="H130" s="359">
        <f t="shared" si="8"/>
        <v>467.61769000000004</v>
      </c>
      <c r="I130" s="360">
        <f>I128-I129</f>
        <v>14.162389999999505</v>
      </c>
      <c r="J130" s="39"/>
      <c r="K130" s="128"/>
      <c r="L130" s="156"/>
      <c r="M130" s="156"/>
    </row>
    <row r="131" spans="2:13" ht="15.75" thickBot="1" x14ac:dyDescent="0.3">
      <c r="B131" s="9"/>
      <c r="C131" s="267" t="s">
        <v>81</v>
      </c>
      <c r="D131" s="257">
        <v>5922</v>
      </c>
      <c r="E131" s="257">
        <v>6897</v>
      </c>
      <c r="F131" s="257">
        <v>77.364509999999996</v>
      </c>
      <c r="G131" s="257">
        <v>2624.5175199999999</v>
      </c>
      <c r="H131" s="363">
        <f t="shared" si="8"/>
        <v>4272.4824800000006</v>
      </c>
      <c r="I131" s="364">
        <v>2685.86762</v>
      </c>
      <c r="J131" s="118"/>
      <c r="K131" s="128"/>
      <c r="L131" s="156"/>
      <c r="M131" s="156"/>
    </row>
    <row r="132" spans="2:13" s="70" customFormat="1" ht="15.75" thickBot="1" x14ac:dyDescent="0.3">
      <c r="B132" s="9"/>
      <c r="C132" s="263" t="s">
        <v>13</v>
      </c>
      <c r="D132" s="226">
        <v>129</v>
      </c>
      <c r="E132" s="226">
        <v>129</v>
      </c>
      <c r="F132" s="226"/>
      <c r="G132" s="226">
        <v>11.9689</v>
      </c>
      <c r="H132" s="378">
        <f t="shared" si="8"/>
        <v>117.0311</v>
      </c>
      <c r="I132" s="379">
        <v>12.171749999999999</v>
      </c>
      <c r="J132" s="118"/>
      <c r="K132" s="128"/>
      <c r="L132" s="156"/>
      <c r="M132" s="156"/>
    </row>
    <row r="133" spans="2:13" s="70" customFormat="1" ht="18" thickBot="1" x14ac:dyDescent="0.3">
      <c r="B133" s="9"/>
      <c r="C133" s="268" t="s">
        <v>65</v>
      </c>
      <c r="D133" s="296">
        <v>2000</v>
      </c>
      <c r="E133" s="296">
        <v>2000</v>
      </c>
      <c r="F133" s="296">
        <v>7.74688</v>
      </c>
      <c r="G133" s="296">
        <v>2000</v>
      </c>
      <c r="H133" s="299">
        <f t="shared" si="8"/>
        <v>0</v>
      </c>
      <c r="I133" s="301">
        <v>2000</v>
      </c>
      <c r="J133" s="118"/>
      <c r="K133" s="128"/>
      <c r="L133" s="156"/>
      <c r="M133" s="156"/>
    </row>
    <row r="134" spans="2:13" s="70" customFormat="1" ht="15.75" thickBot="1" x14ac:dyDescent="0.3">
      <c r="B134" s="9"/>
      <c r="C134" s="263" t="s">
        <v>42</v>
      </c>
      <c r="D134" s="226">
        <v>250</v>
      </c>
      <c r="E134" s="226">
        <v>250</v>
      </c>
      <c r="F134" s="226"/>
      <c r="G134" s="226">
        <v>21.2</v>
      </c>
      <c r="H134" s="230">
        <f t="shared" si="8"/>
        <v>228.8</v>
      </c>
      <c r="I134" s="231">
        <v>48.231999999999999</v>
      </c>
      <c r="J134" s="156"/>
      <c r="K134" s="128"/>
      <c r="L134" s="156"/>
      <c r="M134" s="156"/>
    </row>
    <row r="135" spans="2:13" s="70" customFormat="1" ht="15.75" thickBot="1" x14ac:dyDescent="0.3">
      <c r="B135" s="9"/>
      <c r="C135" s="219" t="s">
        <v>14</v>
      </c>
      <c r="D135" s="225"/>
      <c r="E135" s="225"/>
      <c r="F135" s="225"/>
      <c r="G135" s="225">
        <v>430</v>
      </c>
      <c r="H135" s="234">
        <f t="shared" si="8"/>
        <v>-430</v>
      </c>
      <c r="I135" s="297">
        <v>155</v>
      </c>
      <c r="J135" s="118"/>
      <c r="K135" s="128"/>
      <c r="L135" s="156"/>
      <c r="M135" s="156"/>
    </row>
    <row r="136" spans="2:13" s="3" customFormat="1" ht="16.5" thickBot="1" x14ac:dyDescent="0.3">
      <c r="B136" s="2"/>
      <c r="C136" s="32" t="s">
        <v>9</v>
      </c>
      <c r="D136" s="186">
        <f>D117+D121+D122+D132+D133+D134</f>
        <v>134000</v>
      </c>
      <c r="E136" s="186">
        <f>E117+E121+E122+E132+E133+E134</f>
        <v>131865</v>
      </c>
      <c r="F136" s="186">
        <f>F117+F121+F122+F132+F133+F134+F135</f>
        <v>3372.1690199999998</v>
      </c>
      <c r="G136" s="186">
        <f>G117+G121+G122+G132+G133+G134+G135</f>
        <v>64493.207579999995</v>
      </c>
      <c r="H136" s="200">
        <f t="shared" si="8"/>
        <v>67371.792420000012</v>
      </c>
      <c r="I136" s="198">
        <f>I117+I120+I121+I122+I132+I133+I134+I135</f>
        <v>62097.128210000003</v>
      </c>
      <c r="J136" s="172"/>
      <c r="K136" s="128"/>
      <c r="L136" s="156"/>
      <c r="M136" s="156"/>
    </row>
    <row r="137" spans="2:13" s="3" customFormat="1" ht="14.25" customHeight="1" x14ac:dyDescent="0.25">
      <c r="B137" s="2"/>
      <c r="C137" s="366" t="s">
        <v>102</v>
      </c>
      <c r="D137" s="34"/>
      <c r="E137" s="34"/>
      <c r="F137" s="34"/>
      <c r="G137" s="34"/>
      <c r="H137" s="172"/>
      <c r="I137" s="172"/>
      <c r="J137" s="172"/>
      <c r="K137" s="1"/>
      <c r="L137" s="4"/>
      <c r="M137" s="4"/>
    </row>
    <row r="138" spans="2:13" s="3" customFormat="1" ht="14.25" customHeight="1" x14ac:dyDescent="0.25">
      <c r="B138" s="2"/>
      <c r="C138" s="123" t="s">
        <v>103</v>
      </c>
      <c r="D138" s="34"/>
      <c r="E138" s="34"/>
      <c r="F138" s="34"/>
      <c r="G138" s="34"/>
      <c r="H138" s="172"/>
      <c r="I138" s="4"/>
      <c r="J138" s="4"/>
      <c r="K138" s="68"/>
      <c r="L138" s="4"/>
      <c r="M138" s="4"/>
    </row>
    <row r="139" spans="2:13" s="3" customFormat="1" ht="14.25" customHeight="1" x14ac:dyDescent="0.25">
      <c r="B139" s="117"/>
      <c r="C139" s="202" t="s">
        <v>125</v>
      </c>
      <c r="D139" s="34"/>
      <c r="E139" s="34"/>
      <c r="F139" s="34"/>
      <c r="G139" s="34"/>
      <c r="H139" s="172"/>
      <c r="I139" s="172"/>
      <c r="J139" s="4"/>
      <c r="K139" s="116"/>
      <c r="L139" s="4"/>
      <c r="M139" s="4"/>
    </row>
    <row r="140" spans="2:13" ht="16.5" thickBot="1" x14ac:dyDescent="0.3">
      <c r="B140" s="35"/>
      <c r="C140" s="134" t="s">
        <v>111</v>
      </c>
      <c r="D140" s="206"/>
      <c r="E140" s="206"/>
      <c r="F140" s="47"/>
      <c r="G140" s="47"/>
      <c r="H140" s="36"/>
      <c r="I140" s="77"/>
      <c r="J140" s="154"/>
      <c r="K140" s="37"/>
      <c r="L140" s="118"/>
      <c r="M140" s="118"/>
    </row>
    <row r="141" spans="2:13" ht="12" customHeight="1" thickTop="1" x14ac:dyDescent="0.25">
      <c r="B141" s="6"/>
      <c r="C141" s="27"/>
      <c r="D141" s="28"/>
      <c r="E141" s="28"/>
      <c r="F141" s="28"/>
      <c r="G141" s="28"/>
      <c r="H141" s="6"/>
      <c r="I141" s="6"/>
      <c r="J141" s="118"/>
      <c r="K141" s="6"/>
      <c r="L141" s="118"/>
      <c r="M141" s="118"/>
    </row>
    <row r="142" spans="2:13" ht="12" customHeight="1" x14ac:dyDescent="0.25">
      <c r="B142" s="118"/>
      <c r="C142" s="136"/>
      <c r="D142" s="137"/>
      <c r="E142" s="137"/>
      <c r="F142" s="137"/>
      <c r="G142" s="137"/>
      <c r="H142" s="118"/>
      <c r="I142" s="118"/>
      <c r="J142" s="118"/>
      <c r="K142" s="118"/>
      <c r="L142" s="118"/>
      <c r="M142" s="118"/>
    </row>
    <row r="143" spans="2:13" ht="12" customHeight="1" x14ac:dyDescent="0.25">
      <c r="B143" s="6"/>
      <c r="C143" s="27"/>
      <c r="D143" s="28"/>
      <c r="E143" s="28"/>
      <c r="F143" s="28"/>
      <c r="G143" s="28"/>
      <c r="H143" s="6"/>
      <c r="I143" s="6"/>
      <c r="J143" s="118"/>
      <c r="K143" s="6"/>
      <c r="L143" s="118"/>
      <c r="M143" s="118"/>
    </row>
    <row r="144" spans="2:13" ht="20.25" customHeight="1" thickBot="1" x14ac:dyDescent="0.35">
      <c r="B144" s="118"/>
      <c r="C144" s="216" t="s">
        <v>63</v>
      </c>
      <c r="D144" s="137"/>
      <c r="E144" s="137"/>
      <c r="F144" s="137"/>
      <c r="G144" s="137"/>
      <c r="H144" s="118"/>
      <c r="I144" s="118"/>
      <c r="J144" s="118"/>
      <c r="K144" s="118"/>
      <c r="L144" s="118"/>
      <c r="M144" s="118"/>
    </row>
    <row r="145" spans="1:13" ht="12" customHeight="1" thickTop="1" thickBot="1" x14ac:dyDescent="0.3">
      <c r="B145" s="210"/>
      <c r="C145" s="211"/>
      <c r="D145" s="212"/>
      <c r="E145" s="212"/>
      <c r="F145" s="212"/>
      <c r="G145" s="212"/>
      <c r="H145" s="213"/>
      <c r="I145" s="213"/>
      <c r="J145" s="213"/>
      <c r="K145" s="214"/>
      <c r="L145" s="118"/>
      <c r="M145" s="118"/>
    </row>
    <row r="146" spans="1:13" ht="12" customHeight="1" thickBot="1" x14ac:dyDescent="0.3">
      <c r="B146" s="119"/>
      <c r="C146" s="432" t="s">
        <v>2</v>
      </c>
      <c r="D146" s="433"/>
      <c r="E146" s="189"/>
      <c r="F146" s="189"/>
      <c r="G146" s="137"/>
      <c r="H146" s="118"/>
      <c r="I146" s="118"/>
      <c r="J146" s="118"/>
      <c r="K146" s="120"/>
      <c r="L146" s="118"/>
      <c r="M146" s="118"/>
    </row>
    <row r="147" spans="1:13" ht="15" customHeight="1" x14ac:dyDescent="0.25">
      <c r="B147" s="119"/>
      <c r="C147" s="269" t="s">
        <v>55</v>
      </c>
      <c r="D147" s="270">
        <v>34705</v>
      </c>
      <c r="E147" s="271"/>
      <c r="F147" s="189"/>
      <c r="G147" s="137"/>
      <c r="H147" s="118"/>
      <c r="I147" s="118"/>
      <c r="J147" s="118"/>
      <c r="K147" s="120"/>
      <c r="L147" s="118"/>
      <c r="M147" s="118"/>
    </row>
    <row r="148" spans="1:13" ht="15" customHeight="1" x14ac:dyDescent="0.25">
      <c r="B148" s="119"/>
      <c r="C148" s="272" t="s">
        <v>67</v>
      </c>
      <c r="D148" s="273">
        <v>12676</v>
      </c>
      <c r="E148" s="271"/>
      <c r="F148" s="189"/>
      <c r="G148" s="137"/>
      <c r="H148" s="118"/>
      <c r="I148" s="118"/>
      <c r="J148" s="118"/>
      <c r="K148" s="120"/>
      <c r="L148" s="118"/>
      <c r="M148" s="118"/>
    </row>
    <row r="149" spans="1:13" ht="15" customHeight="1" thickBot="1" x14ac:dyDescent="0.3">
      <c r="B149" s="119"/>
      <c r="C149" s="274" t="s">
        <v>68</v>
      </c>
      <c r="D149" s="273">
        <v>6376</v>
      </c>
      <c r="E149" s="271"/>
      <c r="F149" s="189"/>
      <c r="G149" s="137"/>
      <c r="H149" s="118"/>
      <c r="I149" s="118"/>
      <c r="J149" s="118"/>
      <c r="K149" s="120"/>
      <c r="L149" s="118"/>
      <c r="M149" s="118"/>
    </row>
    <row r="150" spans="1:13" ht="16.5" thickBot="1" x14ac:dyDescent="0.3">
      <c r="B150" s="119"/>
      <c r="C150" s="275" t="s">
        <v>31</v>
      </c>
      <c r="D150" s="276">
        <f>D147+D148+D149</f>
        <v>53757</v>
      </c>
      <c r="E150" s="271"/>
      <c r="F150" s="189"/>
      <c r="G150" s="137"/>
      <c r="H150" s="118"/>
      <c r="I150" s="118"/>
      <c r="J150" s="118"/>
      <c r="K150" s="120"/>
      <c r="L150" s="118"/>
      <c r="M150" s="118"/>
    </row>
    <row r="151" spans="1:13" ht="11.25" customHeight="1" x14ac:dyDescent="0.25">
      <c r="B151" s="119"/>
      <c r="C151" s="277" t="s">
        <v>104</v>
      </c>
      <c r="D151" s="278"/>
      <c r="E151" s="278"/>
      <c r="F151" s="137"/>
      <c r="G151" s="137"/>
      <c r="H151" s="118"/>
      <c r="I151" s="118"/>
      <c r="J151" s="118"/>
      <c r="K151" s="120"/>
      <c r="L151" s="118"/>
      <c r="M151" s="118"/>
    </row>
    <row r="152" spans="1:13" ht="11.25" customHeight="1" x14ac:dyDescent="0.25">
      <c r="B152" s="119"/>
      <c r="C152" s="277" t="s">
        <v>105</v>
      </c>
      <c r="D152" s="278"/>
      <c r="E152" s="278"/>
      <c r="F152" s="137"/>
      <c r="G152" s="137"/>
      <c r="H152" s="118"/>
      <c r="I152" s="118"/>
      <c r="J152" s="118"/>
      <c r="K152" s="120"/>
      <c r="L152" s="118"/>
      <c r="M152" s="118"/>
    </row>
    <row r="153" spans="1:13" ht="12" customHeight="1" x14ac:dyDescent="0.25">
      <c r="B153" s="119"/>
      <c r="C153" s="123" t="s">
        <v>106</v>
      </c>
      <c r="D153" s="137"/>
      <c r="E153" s="137"/>
      <c r="F153" s="137"/>
      <c r="G153" s="137"/>
      <c r="H153" s="118"/>
      <c r="I153" s="118"/>
      <c r="J153" s="118"/>
      <c r="K153" s="120"/>
      <c r="L153" s="118"/>
      <c r="M153" s="118"/>
    </row>
    <row r="154" spans="1:13" ht="5.25" customHeight="1" thickBot="1" x14ac:dyDescent="0.3">
      <c r="B154" s="119"/>
      <c r="C154" s="123"/>
      <c r="D154" s="137"/>
      <c r="E154" s="137"/>
      <c r="F154" s="137"/>
      <c r="G154" s="137"/>
      <c r="H154" s="118"/>
      <c r="I154" s="118"/>
      <c r="J154" s="118"/>
      <c r="K154" s="120"/>
      <c r="L154" s="118"/>
      <c r="M154" s="118"/>
    </row>
    <row r="155" spans="1:13" ht="63.75" thickBot="1" x14ac:dyDescent="0.3">
      <c r="B155" s="119"/>
      <c r="C155" s="106" t="s">
        <v>19</v>
      </c>
      <c r="D155" s="113" t="s">
        <v>20</v>
      </c>
      <c r="E155" s="69" t="str">
        <f>F19</f>
        <v>LANDET KVANTUM UKE 18</v>
      </c>
      <c r="F155" s="69" t="str">
        <f>G19</f>
        <v>LANDET KVANTUM T.O.M UKE 18</v>
      </c>
      <c r="G155" s="69" t="str">
        <f>I19</f>
        <v>RESTKVOTER</v>
      </c>
      <c r="H155" s="92" t="str">
        <f>J19</f>
        <v>LANDET KVANTUM T.O.M. UKE 18 2018</v>
      </c>
      <c r="I155" s="118"/>
      <c r="J155" s="118"/>
      <c r="K155" s="120"/>
      <c r="L155" s="118"/>
      <c r="M155" s="118"/>
    </row>
    <row r="156" spans="1:13" ht="15" customHeight="1" thickBot="1" x14ac:dyDescent="0.3">
      <c r="B156" s="119"/>
      <c r="C156" s="111" t="s">
        <v>5</v>
      </c>
      <c r="D156" s="183">
        <v>34571</v>
      </c>
      <c r="E156" s="183">
        <v>38.433390000000003</v>
      </c>
      <c r="F156" s="183">
        <v>2807.4140699999998</v>
      </c>
      <c r="G156" s="183">
        <f>D156-F156</f>
        <v>31763.585930000001</v>
      </c>
      <c r="H156" s="220">
        <v>1574.01666</v>
      </c>
      <c r="I156" s="118"/>
      <c r="J156" s="118"/>
      <c r="K156" s="120"/>
      <c r="L156" s="118"/>
      <c r="M156" s="118"/>
    </row>
    <row r="157" spans="1:13" ht="15" customHeight="1" thickBot="1" x14ac:dyDescent="0.3">
      <c r="B157" s="119"/>
      <c r="C157" s="114" t="s">
        <v>41</v>
      </c>
      <c r="D157" s="183">
        <v>100</v>
      </c>
      <c r="E157" s="183">
        <v>7.40327</v>
      </c>
      <c r="F157" s="183">
        <v>14.346270000000001</v>
      </c>
      <c r="G157" s="183">
        <f>D157-F157</f>
        <v>85.653729999999996</v>
      </c>
      <c r="H157" s="220">
        <v>3.0141800000000001</v>
      </c>
      <c r="I157" s="118"/>
      <c r="J157" s="118"/>
      <c r="K157" s="120"/>
      <c r="L157" s="118"/>
      <c r="M157" s="118"/>
    </row>
    <row r="158" spans="1:13" ht="15" customHeight="1" thickBot="1" x14ac:dyDescent="0.3">
      <c r="B158" s="119"/>
      <c r="C158" s="109" t="s">
        <v>36</v>
      </c>
      <c r="D158" s="184">
        <v>34</v>
      </c>
      <c r="E158" s="184"/>
      <c r="F158" s="184"/>
      <c r="G158" s="184">
        <f>D158-F158</f>
        <v>34</v>
      </c>
      <c r="H158" s="221">
        <v>0.02</v>
      </c>
      <c r="I158" s="118"/>
      <c r="J158" s="118"/>
      <c r="K158" s="120"/>
      <c r="L158" s="118"/>
      <c r="M158" s="118"/>
    </row>
    <row r="159" spans="1:13" ht="15" customHeight="1" thickBot="1" x14ac:dyDescent="0.3">
      <c r="A159" s="118"/>
      <c r="B159" s="119"/>
      <c r="C159" s="112" t="s">
        <v>52</v>
      </c>
      <c r="D159" s="185">
        <f>SUM(D156:D158)</f>
        <v>34705</v>
      </c>
      <c r="E159" s="185">
        <f>SUM(E156:E158)</f>
        <v>45.836660000000002</v>
      </c>
      <c r="F159" s="185">
        <f>SUM(F156:F158)</f>
        <v>2821.7603399999998</v>
      </c>
      <c r="G159" s="185">
        <f>D159-F159</f>
        <v>31883.239659999999</v>
      </c>
      <c r="H159" s="207">
        <f>SUM(H156:H158)</f>
        <v>1577.0508399999999</v>
      </c>
      <c r="I159" s="118"/>
      <c r="J159" s="118"/>
      <c r="K159" s="120"/>
      <c r="L159" s="118"/>
      <c r="M159" s="118"/>
    </row>
    <row r="160" spans="1:13" ht="21" customHeight="1" thickBot="1" x14ac:dyDescent="0.3">
      <c r="B160" s="153"/>
      <c r="C160" s="134" t="s">
        <v>64</v>
      </c>
      <c r="D160" s="154"/>
      <c r="E160" s="154"/>
      <c r="F160" s="209"/>
      <c r="G160" s="209"/>
      <c r="H160" s="209"/>
      <c r="I160" s="209"/>
      <c r="J160" s="154"/>
      <c r="K160" s="155"/>
      <c r="L160" s="118"/>
    </row>
    <row r="161" spans="1:13" s="40" customFormat="1" ht="30" customHeight="1" thickTop="1" thickBot="1" x14ac:dyDescent="0.35">
      <c r="A161" s="79"/>
      <c r="B161" s="48"/>
      <c r="C161" s="215" t="s">
        <v>43</v>
      </c>
      <c r="D161" s="48"/>
      <c r="E161" s="48"/>
      <c r="F161" s="48"/>
      <c r="G161" s="48"/>
      <c r="H161" s="48"/>
      <c r="I161" s="81"/>
      <c r="J161" s="81"/>
      <c r="K161" s="48"/>
      <c r="L161" s="81"/>
      <c r="M161" s="81"/>
    </row>
    <row r="162" spans="1:13" ht="17.100000000000001" customHeight="1" thickTop="1" x14ac:dyDescent="0.25">
      <c r="B162" s="429" t="s">
        <v>1</v>
      </c>
      <c r="C162" s="430"/>
      <c r="D162" s="430"/>
      <c r="E162" s="430"/>
      <c r="F162" s="430"/>
      <c r="G162" s="430"/>
      <c r="H162" s="430"/>
      <c r="I162" s="430"/>
      <c r="J162" s="430"/>
      <c r="K162" s="431"/>
      <c r="L162" s="190"/>
      <c r="M162" s="190"/>
    </row>
    <row r="163" spans="1:13" ht="6" customHeight="1" thickBot="1" x14ac:dyDescent="0.3">
      <c r="B163" s="49"/>
      <c r="C163" s="41"/>
      <c r="D163" s="41"/>
      <c r="E163" s="41"/>
      <c r="F163" s="41"/>
      <c r="G163" s="41"/>
      <c r="H163" s="41"/>
      <c r="I163" s="80"/>
      <c r="J163" s="80"/>
      <c r="K163" s="42"/>
      <c r="L163" s="80"/>
      <c r="M163" s="80"/>
    </row>
    <row r="164" spans="1:13" s="3" customFormat="1" ht="18" customHeight="1" thickBot="1" x14ac:dyDescent="0.3">
      <c r="B164" s="29"/>
      <c r="C164" s="432" t="s">
        <v>2</v>
      </c>
      <c r="D164" s="433"/>
      <c r="E164" s="432" t="s">
        <v>53</v>
      </c>
      <c r="F164" s="433"/>
      <c r="G164" s="432" t="s">
        <v>54</v>
      </c>
      <c r="H164" s="433"/>
      <c r="I164" s="83"/>
      <c r="J164" s="83"/>
      <c r="K164" s="30"/>
      <c r="L164" s="143"/>
      <c r="M164" s="143"/>
    </row>
    <row r="165" spans="1:13" ht="14.25" customHeight="1" x14ac:dyDescent="0.25">
      <c r="B165" s="49"/>
      <c r="C165" s="269" t="s">
        <v>55</v>
      </c>
      <c r="D165" s="279">
        <v>47999</v>
      </c>
      <c r="E165" s="280" t="s">
        <v>5</v>
      </c>
      <c r="F165" s="281">
        <v>34489</v>
      </c>
      <c r="G165" s="272" t="s">
        <v>12</v>
      </c>
      <c r="H165" s="101">
        <v>21527</v>
      </c>
      <c r="I165" s="83"/>
      <c r="J165" s="83"/>
      <c r="K165" s="31"/>
      <c r="L165" s="151"/>
      <c r="M165" s="151"/>
    </row>
    <row r="166" spans="1:13" ht="14.25" customHeight="1" x14ac:dyDescent="0.25">
      <c r="B166" s="49"/>
      <c r="C166" s="272" t="s">
        <v>44</v>
      </c>
      <c r="D166" s="282">
        <v>44935</v>
      </c>
      <c r="E166" s="283" t="s">
        <v>45</v>
      </c>
      <c r="F166" s="284">
        <v>8000</v>
      </c>
      <c r="G166" s="272" t="s">
        <v>11</v>
      </c>
      <c r="H166" s="101">
        <v>5603</v>
      </c>
      <c r="I166" s="83"/>
      <c r="J166" s="83"/>
      <c r="K166" s="31"/>
      <c r="L166" s="151"/>
      <c r="M166" s="151"/>
    </row>
    <row r="167" spans="1:13" ht="14.25" customHeight="1" x14ac:dyDescent="0.25">
      <c r="B167" s="49"/>
      <c r="C167" s="272"/>
      <c r="D167" s="282"/>
      <c r="E167" s="283" t="s">
        <v>38</v>
      </c>
      <c r="F167" s="284">
        <v>5500</v>
      </c>
      <c r="G167" s="272" t="s">
        <v>46</v>
      </c>
      <c r="H167" s="101">
        <v>5666</v>
      </c>
      <c r="I167" s="83"/>
      <c r="J167" s="83"/>
      <c r="K167" s="51"/>
      <c r="L167" s="191"/>
      <c r="M167" s="191"/>
    </row>
    <row r="168" spans="1:13" ht="14.1" customHeight="1" thickBot="1" x14ac:dyDescent="0.3">
      <c r="B168" s="49"/>
      <c r="C168" s="272"/>
      <c r="D168" s="282"/>
      <c r="E168" s="283"/>
      <c r="F168" s="284"/>
      <c r="G168" s="272" t="s">
        <v>47</v>
      </c>
      <c r="H168" s="101">
        <v>1693</v>
      </c>
      <c r="I168" s="83"/>
      <c r="J168" s="83"/>
      <c r="K168" s="51"/>
      <c r="L168" s="191"/>
      <c r="M168" s="191"/>
    </row>
    <row r="169" spans="1:13" ht="14.1" customHeight="1" thickBot="1" x14ac:dyDescent="0.3">
      <c r="B169" s="49"/>
      <c r="C169" s="52" t="s">
        <v>31</v>
      </c>
      <c r="D169" s="285">
        <v>93614</v>
      </c>
      <c r="E169" s="286" t="s">
        <v>57</v>
      </c>
      <c r="F169" s="285">
        <f>F165+F166+F167</f>
        <v>47989</v>
      </c>
      <c r="G169" s="52" t="s">
        <v>5</v>
      </c>
      <c r="H169" s="102">
        <f>SUM(H165:H168)</f>
        <v>34489</v>
      </c>
      <c r="I169" s="83"/>
      <c r="J169" s="83"/>
      <c r="K169" s="51"/>
      <c r="L169" s="191"/>
      <c r="M169" s="191"/>
    </row>
    <row r="170" spans="1:13" ht="12.95" customHeight="1" x14ac:dyDescent="0.25">
      <c r="B170" s="49"/>
      <c r="C170" s="254" t="s">
        <v>95</v>
      </c>
      <c r="D170" s="283"/>
      <c r="E170" s="283"/>
      <c r="F170" s="283"/>
      <c r="G170" s="84"/>
      <c r="H170" s="50"/>
      <c r="I170" s="83"/>
      <c r="J170" s="83"/>
      <c r="K170" s="51"/>
      <c r="L170" s="191"/>
      <c r="M170" s="191"/>
    </row>
    <row r="171" spans="1:13" s="6" customFormat="1" ht="12.95" customHeight="1" x14ac:dyDescent="0.25">
      <c r="B171" s="49"/>
      <c r="C171" s="287" t="s">
        <v>109</v>
      </c>
      <c r="D171" s="84"/>
      <c r="E171" s="84"/>
      <c r="F171" s="84"/>
      <c r="G171" s="84"/>
      <c r="H171" s="41"/>
      <c r="I171" s="80"/>
      <c r="J171" s="80"/>
      <c r="K171" s="42"/>
      <c r="L171" s="80"/>
      <c r="M171" s="80"/>
    </row>
    <row r="172" spans="1:13" s="6" customFormat="1" ht="8.25" customHeight="1" thickBot="1" x14ac:dyDescent="0.3">
      <c r="B172" s="49"/>
      <c r="C172" s="53"/>
      <c r="D172" s="41"/>
      <c r="E172" s="41"/>
      <c r="F172" s="41"/>
      <c r="G172" s="41"/>
      <c r="H172" s="41"/>
      <c r="I172" s="80"/>
      <c r="J172" s="80"/>
      <c r="K172" s="42"/>
      <c r="L172" s="80"/>
      <c r="M172" s="80"/>
    </row>
    <row r="173" spans="1:13" ht="18" customHeight="1" x14ac:dyDescent="0.25">
      <c r="B173" s="434" t="s">
        <v>8</v>
      </c>
      <c r="C173" s="435"/>
      <c r="D173" s="435"/>
      <c r="E173" s="435"/>
      <c r="F173" s="435"/>
      <c r="G173" s="435"/>
      <c r="H173" s="435"/>
      <c r="I173" s="435"/>
      <c r="J173" s="435"/>
      <c r="K173" s="436"/>
      <c r="L173" s="190"/>
      <c r="M173" s="190"/>
    </row>
    <row r="174" spans="1:13" ht="4.5" customHeight="1" thickBot="1" x14ac:dyDescent="0.3">
      <c r="B174" s="54"/>
      <c r="C174" s="55"/>
      <c r="D174" s="55"/>
      <c r="E174" s="55"/>
      <c r="F174" s="55"/>
      <c r="G174" s="55"/>
      <c r="H174" s="55"/>
      <c r="I174" s="86"/>
      <c r="J174" s="86"/>
      <c r="K174" s="56"/>
      <c r="L174" s="86"/>
      <c r="M174" s="86"/>
    </row>
    <row r="175" spans="1:13" ht="48" thickBot="1" x14ac:dyDescent="0.3">
      <c r="A175" s="3"/>
      <c r="B175" s="29"/>
      <c r="C175" s="106" t="s">
        <v>19</v>
      </c>
      <c r="D175" s="178" t="s">
        <v>70</v>
      </c>
      <c r="E175" s="178" t="s">
        <v>115</v>
      </c>
      <c r="F175" s="223" t="str">
        <f>F19</f>
        <v>LANDET KVANTUM UKE 18</v>
      </c>
      <c r="G175" s="69" t="str">
        <f>G19</f>
        <v>LANDET KVANTUM T.O.M UKE 18</v>
      </c>
      <c r="H175" s="69" t="str">
        <f>I19</f>
        <v>RESTKVOTER</v>
      </c>
      <c r="I175" s="92" t="str">
        <f>J19</f>
        <v>LANDET KVANTUM T.O.M. UKE 18 2018</v>
      </c>
      <c r="J175" s="143"/>
      <c r="K175" s="30"/>
      <c r="L175" s="143"/>
      <c r="M175" s="143"/>
    </row>
    <row r="176" spans="1:13" ht="14.1" customHeight="1" x14ac:dyDescent="0.25">
      <c r="B176" s="49"/>
      <c r="C176" s="107" t="s">
        <v>16</v>
      </c>
      <c r="D176" s="227">
        <f t="shared" ref="D176" si="9">D177+D178+D179+D180</f>
        <v>34489</v>
      </c>
      <c r="E176" s="227">
        <f>E177+E178+E179+E180</f>
        <v>39828</v>
      </c>
      <c r="F176" s="227">
        <f>F177+F178+F179+F180</f>
        <v>1048.1030800000001</v>
      </c>
      <c r="G176" s="227">
        <f t="shared" ref="G176:H176" si="10">G177+G178+G179+G180</f>
        <v>8417.828230000001</v>
      </c>
      <c r="H176" s="305">
        <f t="shared" si="10"/>
        <v>31410.171770000001</v>
      </c>
      <c r="I176" s="310">
        <f>I177+I178+I179+I180</f>
        <v>16477.61406</v>
      </c>
      <c r="J176" s="80"/>
      <c r="K176" s="57"/>
      <c r="L176" s="192"/>
      <c r="M176" s="192"/>
    </row>
    <row r="177" spans="1:13" ht="14.1" customHeight="1" x14ac:dyDescent="0.25">
      <c r="B177" s="49"/>
      <c r="C177" s="294" t="s">
        <v>74</v>
      </c>
      <c r="D177" s="288">
        <v>21527</v>
      </c>
      <c r="E177" s="288">
        <v>25497</v>
      </c>
      <c r="F177" s="288">
        <v>538.73641999999995</v>
      </c>
      <c r="G177" s="288">
        <v>6065.6358099999998</v>
      </c>
      <c r="H177" s="303">
        <f t="shared" ref="H177:H182" si="11">E177-G177</f>
        <v>19431.36419</v>
      </c>
      <c r="I177" s="308">
        <v>14793.680909999999</v>
      </c>
      <c r="J177" s="80"/>
      <c r="K177" s="57"/>
      <c r="L177" s="192"/>
      <c r="M177" s="192"/>
    </row>
    <row r="178" spans="1:13" ht="14.1" customHeight="1" x14ac:dyDescent="0.25">
      <c r="B178" s="49"/>
      <c r="C178" s="108" t="s">
        <v>11</v>
      </c>
      <c r="D178" s="288">
        <v>5603</v>
      </c>
      <c r="E178" s="288">
        <v>6636</v>
      </c>
      <c r="F178" s="288">
        <v>466.49846000000002</v>
      </c>
      <c r="G178" s="288">
        <v>1157.81726</v>
      </c>
      <c r="H178" s="303">
        <f t="shared" si="11"/>
        <v>5478.1827400000002</v>
      </c>
      <c r="I178" s="308">
        <v>892.38436000000002</v>
      </c>
      <c r="J178" s="80"/>
      <c r="K178" s="57"/>
      <c r="L178" s="192"/>
      <c r="M178" s="192"/>
    </row>
    <row r="179" spans="1:13" ht="14.1" customHeight="1" x14ac:dyDescent="0.25">
      <c r="B179" s="49"/>
      <c r="C179" s="108" t="s">
        <v>47</v>
      </c>
      <c r="D179" s="288">
        <v>1693</v>
      </c>
      <c r="E179" s="288">
        <v>1793</v>
      </c>
      <c r="F179" s="288">
        <v>35.650199999999998</v>
      </c>
      <c r="G179" s="288">
        <v>1091.4701600000001</v>
      </c>
      <c r="H179" s="303">
        <f t="shared" si="11"/>
        <v>701.52983999999992</v>
      </c>
      <c r="I179" s="308">
        <v>665.31239000000005</v>
      </c>
      <c r="J179" s="80"/>
      <c r="K179" s="57"/>
      <c r="L179" s="192"/>
      <c r="M179" s="192"/>
    </row>
    <row r="180" spans="1:13" ht="14.25" customHeight="1" thickBot="1" x14ac:dyDescent="0.3">
      <c r="B180" s="49"/>
      <c r="C180" s="410" t="s">
        <v>46</v>
      </c>
      <c r="D180" s="288">
        <v>5666</v>
      </c>
      <c r="E180" s="288">
        <v>5902</v>
      </c>
      <c r="F180" s="288">
        <v>7.218</v>
      </c>
      <c r="G180" s="288">
        <v>102.905</v>
      </c>
      <c r="H180" s="303">
        <f t="shared" si="11"/>
        <v>5799.0950000000003</v>
      </c>
      <c r="I180" s="308">
        <v>126.2364</v>
      </c>
      <c r="J180" s="80"/>
      <c r="K180" s="57"/>
      <c r="L180" s="192"/>
      <c r="M180" s="192"/>
    </row>
    <row r="181" spans="1:13" ht="14.1" customHeight="1" thickBot="1" x14ac:dyDescent="0.3">
      <c r="B181" s="49"/>
      <c r="C181" s="111" t="s">
        <v>38</v>
      </c>
      <c r="D181" s="289">
        <v>5500</v>
      </c>
      <c r="E181" s="289">
        <v>5500</v>
      </c>
      <c r="F181" s="289">
        <v>563.92759999999998</v>
      </c>
      <c r="G181" s="289">
        <v>1230.9123</v>
      </c>
      <c r="H181" s="307">
        <f t="shared" si="11"/>
        <v>4269.0877</v>
      </c>
      <c r="I181" s="312">
        <v>814.83396000000005</v>
      </c>
      <c r="J181" s="80"/>
      <c r="K181" s="57"/>
      <c r="L181" s="192"/>
      <c r="M181" s="192"/>
    </row>
    <row r="182" spans="1:13" ht="14.1" customHeight="1" x14ac:dyDescent="0.25">
      <c r="B182" s="49"/>
      <c r="C182" s="107" t="s">
        <v>17</v>
      </c>
      <c r="D182" s="227">
        <v>8000</v>
      </c>
      <c r="E182" s="227">
        <v>8000</v>
      </c>
      <c r="F182" s="227">
        <f>F183+F184</f>
        <v>30.887129999999999</v>
      </c>
      <c r="G182" s="227">
        <f>G183+G184</f>
        <v>1166.9940899999999</v>
      </c>
      <c r="H182" s="305">
        <f t="shared" si="11"/>
        <v>6833.0059099999999</v>
      </c>
      <c r="I182" s="310">
        <f>I183+I184</f>
        <v>1707.7928400000001</v>
      </c>
      <c r="J182" s="80"/>
      <c r="K182" s="57"/>
      <c r="L182" s="192"/>
      <c r="M182" s="192"/>
    </row>
    <row r="183" spans="1:13" ht="14.1" customHeight="1" x14ac:dyDescent="0.25">
      <c r="B183" s="49"/>
      <c r="C183" s="108" t="s">
        <v>29</v>
      </c>
      <c r="D183" s="288"/>
      <c r="E183" s="288"/>
      <c r="F183" s="288">
        <v>5.5776000000000003</v>
      </c>
      <c r="G183" s="288">
        <v>167.80222000000001</v>
      </c>
      <c r="H183" s="303"/>
      <c r="I183" s="308">
        <v>851.38085000000001</v>
      </c>
      <c r="J183" s="80"/>
      <c r="K183" s="57"/>
      <c r="L183" s="192"/>
      <c r="M183" s="192"/>
    </row>
    <row r="184" spans="1:13" ht="14.1" customHeight="1" thickBot="1" x14ac:dyDescent="0.3">
      <c r="B184" s="49"/>
      <c r="C184" s="110" t="s">
        <v>48</v>
      </c>
      <c r="D184" s="229"/>
      <c r="E184" s="229"/>
      <c r="F184" s="229">
        <v>25.309529999999999</v>
      </c>
      <c r="G184" s="229">
        <v>999.19186999999999</v>
      </c>
      <c r="H184" s="306"/>
      <c r="I184" s="311">
        <v>856.41198999999995</v>
      </c>
      <c r="J184" s="83"/>
      <c r="K184" s="57"/>
      <c r="L184" s="192"/>
      <c r="M184" s="192"/>
    </row>
    <row r="185" spans="1:13" ht="14.1" customHeight="1" thickBot="1" x14ac:dyDescent="0.3">
      <c r="B185" s="49"/>
      <c r="C185" s="111" t="s">
        <v>13</v>
      </c>
      <c r="D185" s="289">
        <v>10</v>
      </c>
      <c r="E185" s="289">
        <v>10</v>
      </c>
      <c r="F185" s="289"/>
      <c r="G185" s="289">
        <v>0.24315000000000001</v>
      </c>
      <c r="H185" s="307">
        <f>E185-G185</f>
        <v>9.75685</v>
      </c>
      <c r="I185" s="312">
        <v>0.46079999999999999</v>
      </c>
      <c r="J185" s="80"/>
      <c r="K185" s="57"/>
      <c r="L185" s="192"/>
      <c r="M185" s="192"/>
    </row>
    <row r="186" spans="1:13" ht="14.1" customHeight="1" thickBot="1" x14ac:dyDescent="0.3">
      <c r="B186" s="49"/>
      <c r="C186" s="109" t="s">
        <v>49</v>
      </c>
      <c r="D186" s="228"/>
      <c r="E186" s="228"/>
      <c r="F186" s="228">
        <v>5.0314300000000003</v>
      </c>
      <c r="G186" s="228">
        <v>26.066600000000001</v>
      </c>
      <c r="H186" s="304">
        <f>E186-G186</f>
        <v>-26.066600000000001</v>
      </c>
      <c r="I186" s="309">
        <v>20.692799999999998</v>
      </c>
      <c r="J186" s="80"/>
      <c r="K186" s="57"/>
      <c r="L186" s="192"/>
      <c r="M186" s="192"/>
    </row>
    <row r="187" spans="1:13" ht="16.5" thickBot="1" x14ac:dyDescent="0.3">
      <c r="A187" s="3"/>
      <c r="B187" s="29"/>
      <c r="C187" s="112" t="s">
        <v>9</v>
      </c>
      <c r="D187" s="186">
        <f>D176+D181+D182+D185</f>
        <v>47999</v>
      </c>
      <c r="E187" s="186">
        <f>E176+E181+E182+E185</f>
        <v>53338</v>
      </c>
      <c r="F187" s="186">
        <f>F176+F181+F182+F185+F186</f>
        <v>1647.9492400000001</v>
      </c>
      <c r="G187" s="186">
        <f>G176+G181+G182+G185+G186</f>
        <v>10842.044370000001</v>
      </c>
      <c r="H187" s="200">
        <f>H176+H181+H182+H185+H186</f>
        <v>42495.955630000004</v>
      </c>
      <c r="I187" s="198">
        <f>I176+I181+I182+I185+I186</f>
        <v>19021.39446</v>
      </c>
      <c r="J187" s="177"/>
      <c r="K187" s="57"/>
      <c r="L187" s="192"/>
      <c r="M187" s="192"/>
    </row>
    <row r="188" spans="1:13" ht="14.1" customHeight="1" x14ac:dyDescent="0.25">
      <c r="A188" s="3"/>
      <c r="B188" s="29"/>
      <c r="C188" s="366" t="s">
        <v>75</v>
      </c>
      <c r="D188" s="66"/>
      <c r="E188" s="66"/>
      <c r="F188" s="66"/>
      <c r="G188" s="66"/>
      <c r="H188" s="365"/>
      <c r="I188" s="365"/>
      <c r="J188" s="143"/>
      <c r="K188" s="30"/>
      <c r="L188" s="143"/>
      <c r="M188" s="143"/>
    </row>
    <row r="189" spans="1:13" ht="15.75" thickBot="1" x14ac:dyDescent="0.3">
      <c r="B189" s="58"/>
      <c r="C189" s="409" t="s">
        <v>119</v>
      </c>
      <c r="D189" s="67"/>
      <c r="E189" s="67"/>
      <c r="F189" s="67"/>
      <c r="G189" s="67"/>
      <c r="H189" s="59"/>
      <c r="I189" s="59"/>
      <c r="J189" s="59"/>
      <c r="K189" s="60"/>
      <c r="L189" s="80"/>
      <c r="M189" s="80"/>
    </row>
    <row r="190" spans="1:13" ht="14.1" customHeight="1" thickTop="1" x14ac:dyDescent="0.25"/>
    <row r="191" spans="1:13" s="40" customFormat="1" ht="17.100000000000001" customHeight="1" thickBot="1" x14ac:dyDescent="0.3">
      <c r="A191" s="79"/>
      <c r="B191" s="81"/>
      <c r="C191" s="93" t="s">
        <v>50</v>
      </c>
      <c r="D191" s="81"/>
      <c r="E191" s="81"/>
      <c r="F191" s="81"/>
      <c r="G191" s="81"/>
      <c r="H191" s="81"/>
      <c r="I191" s="81"/>
      <c r="J191" s="81"/>
      <c r="K191" s="79"/>
      <c r="L191" s="79"/>
      <c r="M191" s="79"/>
    </row>
    <row r="192" spans="1:13" ht="17.100000000000001" customHeight="1" thickTop="1" x14ac:dyDescent="0.25">
      <c r="B192" s="429" t="s">
        <v>1</v>
      </c>
      <c r="C192" s="430"/>
      <c r="D192" s="430"/>
      <c r="E192" s="430"/>
      <c r="F192" s="430"/>
      <c r="G192" s="430"/>
      <c r="H192" s="430"/>
      <c r="I192" s="430"/>
      <c r="J192" s="430"/>
      <c r="K192" s="431"/>
      <c r="L192" s="190"/>
      <c r="M192" s="190"/>
    </row>
    <row r="193" spans="2:13" ht="6" customHeight="1" thickBot="1" x14ac:dyDescent="0.3">
      <c r="B193" s="82"/>
      <c r="C193" s="80"/>
      <c r="D193" s="80"/>
      <c r="E193" s="80"/>
      <c r="F193" s="80"/>
      <c r="G193" s="80"/>
      <c r="H193" s="80"/>
      <c r="I193" s="80"/>
      <c r="J193" s="80"/>
      <c r="K193" s="71"/>
      <c r="L193" s="118"/>
      <c r="M193" s="118"/>
    </row>
    <row r="194" spans="2:13" s="3" customFormat="1" ht="14.1" customHeight="1" thickBot="1" x14ac:dyDescent="0.3">
      <c r="B194" s="72"/>
      <c r="C194" s="432" t="s">
        <v>2</v>
      </c>
      <c r="D194" s="433"/>
      <c r="E194"/>
      <c r="F194"/>
      <c r="G194" s="73"/>
      <c r="H194" s="73"/>
      <c r="I194" s="73"/>
      <c r="J194" s="143"/>
      <c r="K194" s="68"/>
      <c r="L194" s="4"/>
      <c r="M194" s="4"/>
    </row>
    <row r="195" spans="2:13" ht="16.5" customHeight="1" x14ac:dyDescent="0.25">
      <c r="B195" s="74"/>
      <c r="C195" s="269" t="s">
        <v>73</v>
      </c>
      <c r="D195" s="270">
        <v>4622</v>
      </c>
      <c r="E195" s="290"/>
      <c r="F195" s="239"/>
      <c r="G195" s="75"/>
      <c r="H195" s="75"/>
      <c r="I195" s="75"/>
      <c r="J195" s="160"/>
      <c r="K195" s="71"/>
      <c r="L195" s="118"/>
      <c r="M195" s="118"/>
    </row>
    <row r="196" spans="2:13" ht="14.1" customHeight="1" x14ac:dyDescent="0.25">
      <c r="B196" s="74"/>
      <c r="C196" s="272" t="s">
        <v>44</v>
      </c>
      <c r="D196" s="273">
        <v>24433</v>
      </c>
      <c r="E196" s="290"/>
      <c r="F196" s="239"/>
      <c r="G196" s="75"/>
      <c r="H196" s="75"/>
      <c r="I196" s="75"/>
      <c r="J196" s="160"/>
      <c r="K196" s="71"/>
      <c r="L196" s="118"/>
      <c r="M196" s="118"/>
    </row>
    <row r="197" spans="2:13" ht="14.1" customHeight="1" thickBot="1" x14ac:dyDescent="0.3">
      <c r="B197" s="74"/>
      <c r="C197" s="274" t="s">
        <v>28</v>
      </c>
      <c r="D197" s="273">
        <v>382</v>
      </c>
      <c r="E197" s="290"/>
      <c r="F197" s="239"/>
      <c r="G197" s="88"/>
      <c r="H197" s="75"/>
      <c r="I197" s="75"/>
      <c r="J197" s="160"/>
      <c r="K197" s="71"/>
      <c r="L197" s="118"/>
      <c r="M197" s="118"/>
    </row>
    <row r="198" spans="2:13" ht="14.1" customHeight="1" thickBot="1" x14ac:dyDescent="0.3">
      <c r="B198" s="74"/>
      <c r="C198" s="275" t="s">
        <v>31</v>
      </c>
      <c r="D198" s="276">
        <f>SUM(D195:D197)</f>
        <v>29437</v>
      </c>
      <c r="E198" s="290"/>
      <c r="F198"/>
      <c r="G198" s="88"/>
      <c r="H198" s="75"/>
      <c r="I198" s="75"/>
      <c r="J198" s="160"/>
      <c r="K198" s="71"/>
      <c r="L198" s="118"/>
      <c r="M198" s="118"/>
    </row>
    <row r="199" spans="2:13" ht="13.5" customHeight="1" x14ac:dyDescent="0.25">
      <c r="B199" s="82"/>
      <c r="C199" s="291" t="s">
        <v>107</v>
      </c>
      <c r="D199" s="283"/>
      <c r="E199" s="283"/>
      <c r="F199" s="83"/>
      <c r="G199" s="84"/>
      <c r="H199" s="80"/>
      <c r="I199" s="80"/>
      <c r="J199" s="80"/>
      <c r="K199" s="71"/>
      <c r="L199" s="118"/>
      <c r="M199" s="118"/>
    </row>
    <row r="200" spans="2:13" ht="14.25" customHeight="1" x14ac:dyDescent="0.25">
      <c r="B200" s="82"/>
      <c r="C200" s="287" t="s">
        <v>108</v>
      </c>
      <c r="D200" s="84"/>
      <c r="E200" s="84"/>
      <c r="F200" s="80"/>
      <c r="G200" s="80"/>
      <c r="H200" s="80"/>
      <c r="I200" s="80"/>
      <c r="J200" s="80"/>
      <c r="K200" s="71"/>
      <c r="L200" s="118"/>
      <c r="M200" s="118"/>
    </row>
    <row r="201" spans="2:13" ht="14.1" customHeight="1" thickBot="1" x14ac:dyDescent="0.3">
      <c r="B201" s="82"/>
      <c r="D201" s="84"/>
      <c r="E201" s="84"/>
      <c r="F201" s="80"/>
      <c r="G201" s="80"/>
      <c r="H201" s="80"/>
      <c r="I201" s="80"/>
      <c r="J201" s="80"/>
      <c r="K201" s="71"/>
      <c r="L201" s="118"/>
      <c r="M201" s="118"/>
    </row>
    <row r="202" spans="2:13" ht="17.100000000000001" customHeight="1" x14ac:dyDescent="0.25">
      <c r="B202" s="434" t="s">
        <v>8</v>
      </c>
      <c r="C202" s="435"/>
      <c r="D202" s="435"/>
      <c r="E202" s="435"/>
      <c r="F202" s="435"/>
      <c r="G202" s="435"/>
      <c r="H202" s="435"/>
      <c r="I202" s="435"/>
      <c r="J202" s="435"/>
      <c r="K202" s="436"/>
      <c r="L202" s="190"/>
      <c r="M202" s="190"/>
    </row>
    <row r="203" spans="2:13" ht="6" customHeight="1" thickBot="1" x14ac:dyDescent="0.3">
      <c r="B203" s="85"/>
      <c r="C203" s="86"/>
      <c r="D203" s="86"/>
      <c r="E203" s="86"/>
      <c r="F203" s="86"/>
      <c r="G203" s="86"/>
      <c r="H203" s="86"/>
      <c r="I203" s="86"/>
      <c r="J203" s="86"/>
      <c r="K203" s="87"/>
      <c r="L203" s="86"/>
      <c r="M203" s="86"/>
    </row>
    <row r="204" spans="2:13" ht="62.25" customHeight="1" thickBot="1" x14ac:dyDescent="0.3">
      <c r="B204" s="82"/>
      <c r="C204" s="106" t="s">
        <v>19</v>
      </c>
      <c r="D204" s="113" t="s">
        <v>20</v>
      </c>
      <c r="E204" s="69" t="str">
        <f>F19</f>
        <v>LANDET KVANTUM UKE 18</v>
      </c>
      <c r="F204" s="69" t="str">
        <f>G19</f>
        <v>LANDET KVANTUM T.O.M UKE 18</v>
      </c>
      <c r="G204" s="69" t="str">
        <f>I19</f>
        <v>RESTKVOTER</v>
      </c>
      <c r="H204" s="92" t="str">
        <f>J19</f>
        <v>LANDET KVANTUM T.O.M. UKE 18 2018</v>
      </c>
      <c r="I204" s="80"/>
      <c r="J204" s="80"/>
      <c r="K204" s="71"/>
      <c r="L204" s="118"/>
      <c r="M204" s="118"/>
    </row>
    <row r="205" spans="2:13" s="97" customFormat="1" ht="14.1" customHeight="1" thickBot="1" x14ac:dyDescent="0.3">
      <c r="B205" s="94"/>
      <c r="C205" s="111" t="s">
        <v>51</v>
      </c>
      <c r="D205" s="183">
        <v>1100</v>
      </c>
      <c r="E205" s="183">
        <v>20.991009999999999</v>
      </c>
      <c r="F205" s="183">
        <v>236.42984000000001</v>
      </c>
      <c r="G205" s="183">
        <f>D205-F205</f>
        <v>863.57015999999999</v>
      </c>
      <c r="H205" s="220">
        <v>379.55038999999999</v>
      </c>
      <c r="I205" s="95"/>
      <c r="J205" s="162"/>
      <c r="K205" s="96"/>
      <c r="L205" s="100"/>
      <c r="M205" s="100"/>
    </row>
    <row r="206" spans="2:13" ht="14.1" customHeight="1" thickBot="1" x14ac:dyDescent="0.3">
      <c r="B206" s="82"/>
      <c r="C206" s="114" t="s">
        <v>45</v>
      </c>
      <c r="D206" s="183">
        <v>3472</v>
      </c>
      <c r="E206" s="183">
        <v>18.48207</v>
      </c>
      <c r="F206" s="183">
        <v>915.95924000000002</v>
      </c>
      <c r="G206" s="183">
        <f t="shared" ref="G206:G208" si="12">D206-F206</f>
        <v>2556.0407599999999</v>
      </c>
      <c r="H206" s="220">
        <v>1605.5337099999999</v>
      </c>
      <c r="I206" s="105"/>
      <c r="J206" s="105"/>
      <c r="K206" s="71"/>
      <c r="L206" s="118"/>
      <c r="M206" s="118"/>
    </row>
    <row r="207" spans="2:13" s="97" customFormat="1" ht="14.1" customHeight="1" thickBot="1" x14ac:dyDescent="0.3">
      <c r="B207" s="94"/>
      <c r="C207" s="109" t="s">
        <v>36</v>
      </c>
      <c r="D207" s="184">
        <v>50</v>
      </c>
      <c r="E207" s="184"/>
      <c r="F207" s="184">
        <v>1.55908</v>
      </c>
      <c r="G207" s="183">
        <f t="shared" si="12"/>
        <v>48.440919999999998</v>
      </c>
      <c r="H207" s="221">
        <v>0.50739999999999996</v>
      </c>
      <c r="I207" s="95"/>
      <c r="J207" s="162"/>
      <c r="K207" s="96"/>
      <c r="L207" s="100"/>
      <c r="M207" s="100"/>
    </row>
    <row r="208" spans="2:13" s="97" customFormat="1" ht="14.1" customHeight="1" thickBot="1" x14ac:dyDescent="0.3">
      <c r="B208" s="89"/>
      <c r="C208" s="109" t="s">
        <v>56</v>
      </c>
      <c r="D208" s="184"/>
      <c r="E208" s="184">
        <v>0.26078000000000001</v>
      </c>
      <c r="F208" s="184">
        <v>0.34765000000000001</v>
      </c>
      <c r="G208" s="183">
        <f t="shared" si="12"/>
        <v>-0.34765000000000001</v>
      </c>
      <c r="H208" s="221">
        <v>6.0929999999999998E-2</v>
      </c>
      <c r="I208" s="90"/>
      <c r="J208" s="90"/>
      <c r="K208" s="91"/>
      <c r="L208" s="193"/>
      <c r="M208" s="193"/>
    </row>
    <row r="209" spans="2:13" ht="16.5" thickBot="1" x14ac:dyDescent="0.3">
      <c r="B209" s="82"/>
      <c r="C209" s="112" t="s">
        <v>52</v>
      </c>
      <c r="D209" s="185">
        <f>D195</f>
        <v>4622</v>
      </c>
      <c r="E209" s="185">
        <f>SUM(E205:E208)</f>
        <v>39.733859999999993</v>
      </c>
      <c r="F209" s="185">
        <f>SUM(F205:F208)</f>
        <v>1154.2958099999998</v>
      </c>
      <c r="G209" s="185">
        <f>D209-F209</f>
        <v>3467.7041900000004</v>
      </c>
      <c r="H209" s="207">
        <f>H205+H206+H207+H208</f>
        <v>1985.6524300000001</v>
      </c>
      <c r="I209" s="80"/>
      <c r="J209" s="80"/>
      <c r="K209" s="71"/>
      <c r="L209" s="118"/>
      <c r="M209" s="118"/>
    </row>
    <row r="210" spans="2:13" s="70" customFormat="1" ht="9" customHeight="1" x14ac:dyDescent="0.25">
      <c r="B210" s="82"/>
      <c r="C210" s="65"/>
      <c r="D210" s="98"/>
      <c r="E210" s="98"/>
      <c r="F210" s="98"/>
      <c r="G210" s="98"/>
      <c r="H210" s="80"/>
      <c r="I210" s="80"/>
      <c r="J210" s="80"/>
      <c r="K210" s="71"/>
      <c r="L210" s="118"/>
      <c r="M210" s="118"/>
    </row>
    <row r="211" spans="2:13" ht="14.1" customHeight="1" thickBot="1" x14ac:dyDescent="0.3">
      <c r="B211" s="76"/>
      <c r="C211" s="77"/>
      <c r="D211" s="77"/>
      <c r="E211" s="77"/>
      <c r="F211" s="77"/>
      <c r="G211" s="104"/>
      <c r="H211" s="77"/>
      <c r="I211" s="77"/>
      <c r="J211" s="154"/>
      <c r="K211" s="78"/>
      <c r="L211" s="118"/>
      <c r="M211" s="118"/>
    </row>
    <row r="212" spans="2:13" ht="14.1" customHeight="1" thickTop="1" x14ac:dyDescent="0.25">
      <c r="B212" s="118"/>
      <c r="C212" s="118"/>
      <c r="D212" s="118"/>
      <c r="E212" s="118"/>
      <c r="F212" s="118"/>
      <c r="G212" s="156"/>
      <c r="H212" s="118"/>
      <c r="I212" s="118"/>
      <c r="J212" s="118"/>
      <c r="K212" s="118"/>
      <c r="L212" s="118"/>
      <c r="M212" s="118"/>
    </row>
    <row r="213" spans="2:13" ht="14.1" customHeight="1" x14ac:dyDescent="0.25">
      <c r="B213" s="118"/>
      <c r="C213" s="118"/>
      <c r="D213" s="118"/>
      <c r="E213" s="118"/>
      <c r="F213" s="118"/>
      <c r="G213" s="156"/>
      <c r="H213" s="118"/>
      <c r="I213" s="118"/>
      <c r="J213" s="118"/>
      <c r="K213" s="118"/>
      <c r="L213" s="118"/>
      <c r="M213" s="118"/>
    </row>
    <row r="214" spans="2:13" ht="14.1" customHeight="1" x14ac:dyDescent="0.25">
      <c r="B214" s="118"/>
      <c r="C214" s="118"/>
      <c r="D214" s="118"/>
      <c r="E214" s="118"/>
      <c r="F214" s="118"/>
      <c r="G214" s="156"/>
      <c r="H214" s="118"/>
      <c r="I214" s="118"/>
      <c r="J214" s="118"/>
      <c r="K214" s="118"/>
      <c r="L214" s="118"/>
      <c r="M214" s="118"/>
    </row>
    <row r="215" spans="2:13" ht="14.1" customHeight="1" x14ac:dyDescent="0.25">
      <c r="B215" s="118"/>
      <c r="C215" s="118"/>
      <c r="D215" s="118"/>
      <c r="E215" s="118"/>
      <c r="F215" s="118"/>
      <c r="G215" s="156"/>
      <c r="H215" s="118"/>
      <c r="I215" s="118"/>
      <c r="J215" s="118"/>
      <c r="K215" s="118"/>
      <c r="L215" s="118"/>
      <c r="M215" s="118"/>
    </row>
    <row r="216" spans="2:13" ht="14.1" customHeight="1" x14ac:dyDescent="0.25">
      <c r="B216" s="118"/>
      <c r="C216" s="118"/>
      <c r="D216" s="118"/>
      <c r="E216" s="118"/>
      <c r="F216" s="118"/>
      <c r="G216" s="156"/>
      <c r="H216" s="118"/>
      <c r="I216" s="118"/>
      <c r="J216" s="118"/>
      <c r="K216" s="118"/>
      <c r="L216" s="118"/>
      <c r="M216" s="118"/>
    </row>
    <row r="217" spans="2:13" ht="14.1" customHeight="1" x14ac:dyDescent="0.25">
      <c r="B217" s="118"/>
      <c r="C217" s="118"/>
      <c r="D217" s="118"/>
      <c r="E217" s="118"/>
      <c r="F217" s="118"/>
      <c r="G217" s="156"/>
      <c r="H217" s="118"/>
      <c r="I217" s="118"/>
      <c r="J217" s="118"/>
      <c r="K217" s="118"/>
      <c r="L217" s="118"/>
      <c r="M217" s="118"/>
    </row>
    <row r="218" spans="2:13" ht="14.1" customHeight="1" x14ac:dyDescent="0.25">
      <c r="B218" s="118"/>
      <c r="C218" s="118"/>
      <c r="D218" s="118"/>
      <c r="E218" s="118"/>
      <c r="F218" s="118"/>
      <c r="G218" s="156"/>
      <c r="H218" s="118"/>
      <c r="I218" s="118"/>
      <c r="J218" s="118"/>
      <c r="K218" s="118"/>
      <c r="L218" s="118"/>
      <c r="M218" s="118"/>
    </row>
    <row r="219" spans="2:13" s="79" customFormat="1" ht="17.100000000000001" customHeight="1" thickBot="1" x14ac:dyDescent="0.3">
      <c r="B219" s="81"/>
      <c r="C219" s="93" t="s">
        <v>89</v>
      </c>
      <c r="D219" s="81"/>
      <c r="E219" s="81"/>
      <c r="F219" s="81"/>
      <c r="G219" s="81"/>
      <c r="H219" s="81"/>
      <c r="I219" s="81"/>
      <c r="J219" s="81"/>
    </row>
    <row r="220" spans="2:13" ht="17.100000000000001" customHeight="1" thickTop="1" x14ac:dyDescent="0.25">
      <c r="B220" s="429" t="s">
        <v>1</v>
      </c>
      <c r="C220" s="430"/>
      <c r="D220" s="430"/>
      <c r="E220" s="430"/>
      <c r="F220" s="430"/>
      <c r="G220" s="430"/>
      <c r="H220" s="430"/>
      <c r="I220" s="430"/>
      <c r="J220" s="430"/>
      <c r="K220" s="431"/>
      <c r="L220" s="190"/>
      <c r="M220" s="190"/>
    </row>
    <row r="221" spans="2:13" ht="6" customHeight="1" thickBot="1" x14ac:dyDescent="0.3">
      <c r="B221" s="82"/>
      <c r="C221" s="80"/>
      <c r="D221" s="80"/>
      <c r="E221" s="80"/>
      <c r="F221" s="80"/>
      <c r="G221" s="80"/>
      <c r="H221" s="80"/>
      <c r="I221" s="80"/>
      <c r="J221" s="80"/>
      <c r="K221" s="120"/>
      <c r="L221" s="118"/>
      <c r="M221" s="118"/>
    </row>
    <row r="222" spans="2:13" s="3" customFormat="1" ht="14.1" customHeight="1" thickBot="1" x14ac:dyDescent="0.3">
      <c r="B222" s="142"/>
      <c r="C222" s="432" t="s">
        <v>2</v>
      </c>
      <c r="D222" s="433"/>
      <c r="E222"/>
      <c r="F222"/>
      <c r="G222" s="143"/>
      <c r="H222" s="143"/>
      <c r="I222" s="143"/>
      <c r="J222" s="143"/>
      <c r="K222" s="116"/>
      <c r="L222" s="4"/>
      <c r="M222" s="4"/>
    </row>
    <row r="223" spans="2:13" ht="16.5" customHeight="1" x14ac:dyDescent="0.25">
      <c r="B223" s="145"/>
      <c r="C223" s="269" t="s">
        <v>73</v>
      </c>
      <c r="D223" s="270">
        <v>3536</v>
      </c>
      <c r="E223" s="290"/>
      <c r="F223" s="239"/>
      <c r="G223" s="160"/>
      <c r="H223" s="160"/>
      <c r="I223" s="160"/>
      <c r="J223" s="160"/>
      <c r="K223" s="120"/>
      <c r="L223" s="118"/>
      <c r="M223" s="118"/>
    </row>
    <row r="224" spans="2:13" ht="16.5" customHeight="1" x14ac:dyDescent="0.25">
      <c r="B224" s="145"/>
      <c r="C224" s="272" t="s">
        <v>44</v>
      </c>
      <c r="D224" s="273">
        <v>2504</v>
      </c>
      <c r="E224" s="290"/>
      <c r="F224" s="239"/>
      <c r="G224" s="160"/>
      <c r="H224" s="160"/>
      <c r="I224" s="160"/>
      <c r="J224" s="160"/>
      <c r="K224" s="120"/>
      <c r="L224" s="118"/>
      <c r="M224" s="118"/>
    </row>
    <row r="225" spans="2:14" ht="14.1" customHeight="1" thickBot="1" x14ac:dyDescent="0.3">
      <c r="B225" s="145"/>
      <c r="C225" s="272" t="s">
        <v>28</v>
      </c>
      <c r="D225" s="273">
        <v>123</v>
      </c>
      <c r="E225" s="290"/>
      <c r="F225" s="239"/>
      <c r="G225" s="160"/>
      <c r="H225" s="160"/>
      <c r="I225" s="160"/>
      <c r="J225" s="160"/>
      <c r="K225" s="120"/>
      <c r="L225" s="118"/>
      <c r="M225" s="118"/>
    </row>
    <row r="226" spans="2:14" ht="14.1" customHeight="1" thickBot="1" x14ac:dyDescent="0.3">
      <c r="B226" s="145"/>
      <c r="C226" s="275" t="s">
        <v>31</v>
      </c>
      <c r="D226" s="276">
        <f>SUM(D223:D225)</f>
        <v>6163</v>
      </c>
      <c r="E226" s="290"/>
      <c r="F226"/>
      <c r="G226" s="88"/>
      <c r="H226" s="160"/>
      <c r="I226" s="160"/>
      <c r="J226" s="160"/>
      <c r="K226" s="120"/>
      <c r="L226" s="118"/>
      <c r="M226" s="118"/>
    </row>
    <row r="227" spans="2:14" ht="18.75" customHeight="1" thickBot="1" x14ac:dyDescent="0.3">
      <c r="B227" s="82"/>
      <c r="C227" s="254" t="s">
        <v>121</v>
      </c>
      <c r="D227" s="283"/>
      <c r="E227" s="283"/>
      <c r="F227" s="83"/>
      <c r="G227" s="84"/>
      <c r="H227" s="80"/>
      <c r="I227" s="80"/>
      <c r="J227" s="80"/>
      <c r="K227" s="120"/>
      <c r="L227" s="118"/>
      <c r="M227" s="118"/>
    </row>
    <row r="228" spans="2:14" ht="17.100000000000001" customHeight="1" x14ac:dyDescent="0.25">
      <c r="B228" s="434" t="s">
        <v>8</v>
      </c>
      <c r="C228" s="435"/>
      <c r="D228" s="435"/>
      <c r="E228" s="435"/>
      <c r="F228" s="435"/>
      <c r="G228" s="435"/>
      <c r="H228" s="435"/>
      <c r="I228" s="435"/>
      <c r="J228" s="435"/>
      <c r="K228" s="436"/>
      <c r="L228" s="190"/>
      <c r="M228" s="190"/>
    </row>
    <row r="229" spans="2:14" ht="6" customHeight="1" thickBot="1" x14ac:dyDescent="0.3">
      <c r="B229" s="85"/>
      <c r="C229" s="86"/>
      <c r="D229" s="86"/>
      <c r="E229" s="86"/>
      <c r="F229" s="86"/>
      <c r="G229" s="86"/>
      <c r="H229" s="86"/>
      <c r="I229" s="86"/>
      <c r="J229" s="86"/>
      <c r="K229" s="87"/>
      <c r="L229" s="86"/>
      <c r="M229" s="86"/>
    </row>
    <row r="230" spans="2:14" ht="62.25" customHeight="1" thickBot="1" x14ac:dyDescent="0.3">
      <c r="B230" s="82"/>
      <c r="C230" s="399" t="s">
        <v>90</v>
      </c>
      <c r="D230" s="417" t="s">
        <v>91</v>
      </c>
      <c r="E230" s="399" t="s">
        <v>120</v>
      </c>
      <c r="F230" s="400" t="str">
        <f>E204</f>
        <v>LANDET KVANTUM UKE 18</v>
      </c>
      <c r="G230" s="401" t="str">
        <f>F204</f>
        <v>LANDET KVANTUM T.O.M UKE 18</v>
      </c>
      <c r="H230" s="401" t="s">
        <v>62</v>
      </c>
      <c r="I230" s="402" t="str">
        <f>H204</f>
        <v>LANDET KVANTUM T.O.M. UKE 18 2018</v>
      </c>
      <c r="J230" s="118"/>
      <c r="K230" s="42"/>
      <c r="L230" s="118"/>
      <c r="M230" s="118"/>
      <c r="N230" s="118"/>
    </row>
    <row r="231" spans="2:14" s="97" customFormat="1" ht="14.1" customHeight="1" thickBot="1" x14ac:dyDescent="0.3">
      <c r="B231" s="161"/>
      <c r="C231" s="111" t="s">
        <v>92</v>
      </c>
      <c r="D231" s="426">
        <v>1650</v>
      </c>
      <c r="E231" s="437">
        <v>1650</v>
      </c>
      <c r="F231" s="419">
        <f>SUM(F232:F233)</f>
        <v>45.8065</v>
      </c>
      <c r="G231" s="403">
        <f>SUM(G232:G233)</f>
        <v>1591.51755</v>
      </c>
      <c r="H231" s="423">
        <f>E231-G231</f>
        <v>58.482449999999972</v>
      </c>
      <c r="I231" s="403">
        <f>SUM(I232:I233)</f>
        <v>2085.627</v>
      </c>
      <c r="J231" s="100"/>
      <c r="K231" s="412"/>
      <c r="L231" s="100"/>
      <c r="M231" s="100"/>
      <c r="N231" s="100"/>
    </row>
    <row r="232" spans="2:14" s="97" customFormat="1" ht="14.1" customHeight="1" thickBot="1" x14ac:dyDescent="0.3">
      <c r="B232" s="161"/>
      <c r="C232" s="404" t="s">
        <v>80</v>
      </c>
      <c r="D232" s="427"/>
      <c r="E232" s="438"/>
      <c r="F232" s="420">
        <v>30.117000000000001</v>
      </c>
      <c r="G232" s="405">
        <v>1219.9065499999999</v>
      </c>
      <c r="H232" s="424"/>
      <c r="I232" s="405">
        <v>1637.8375000000001</v>
      </c>
      <c r="J232" s="100"/>
      <c r="K232" s="412"/>
      <c r="L232" s="100"/>
      <c r="M232" s="100"/>
      <c r="N232" s="100"/>
    </row>
    <row r="233" spans="2:14" s="97" customFormat="1" ht="14.1" customHeight="1" thickBot="1" x14ac:dyDescent="0.3">
      <c r="B233" s="161"/>
      <c r="C233" s="404" t="s">
        <v>81</v>
      </c>
      <c r="D233" s="428"/>
      <c r="E233" s="439"/>
      <c r="F233" s="406">
        <v>15.689500000000001</v>
      </c>
      <c r="G233" s="406">
        <v>371.61099999999999</v>
      </c>
      <c r="H233" s="425"/>
      <c r="I233" s="414">
        <v>447.78949999999998</v>
      </c>
      <c r="J233" s="100"/>
      <c r="K233" s="412"/>
      <c r="L233" s="100"/>
      <c r="M233" s="100"/>
      <c r="N233" s="100"/>
    </row>
    <row r="234" spans="2:14" s="97" customFormat="1" ht="14.1" customHeight="1" thickBot="1" x14ac:dyDescent="0.3">
      <c r="B234" s="161"/>
      <c r="C234" s="111" t="s">
        <v>93</v>
      </c>
      <c r="D234" s="426">
        <v>943</v>
      </c>
      <c r="E234" s="437">
        <v>1266</v>
      </c>
      <c r="F234" s="419">
        <f>SUM(F235:F236)</f>
        <v>22.643500000000003</v>
      </c>
      <c r="G234" s="403">
        <f>SUM(G235:G236)</f>
        <v>22.643500000000003</v>
      </c>
      <c r="H234" s="423">
        <f>E234-G234</f>
        <v>1243.3565000000001</v>
      </c>
      <c r="I234" s="403">
        <f>SUM(I235:I236)</f>
        <v>69.52</v>
      </c>
      <c r="J234" s="100"/>
      <c r="K234" s="412"/>
      <c r="L234" s="100"/>
      <c r="M234" s="100"/>
      <c r="N234" s="100"/>
    </row>
    <row r="235" spans="2:14" s="97" customFormat="1" ht="14.1" customHeight="1" thickBot="1" x14ac:dyDescent="0.3">
      <c r="B235" s="161"/>
      <c r="C235" s="404" t="s">
        <v>80</v>
      </c>
      <c r="D235" s="427"/>
      <c r="E235" s="438"/>
      <c r="F235" s="420">
        <v>13.926500000000001</v>
      </c>
      <c r="G235" s="405">
        <v>13.926500000000001</v>
      </c>
      <c r="H235" s="424"/>
      <c r="I235" s="405">
        <v>60.942999999999998</v>
      </c>
      <c r="J235" s="100"/>
      <c r="K235" s="412"/>
      <c r="L235" s="100"/>
      <c r="M235" s="100"/>
      <c r="N235" s="100"/>
    </row>
    <row r="236" spans="2:14" s="97" customFormat="1" ht="14.1" customHeight="1" thickBot="1" x14ac:dyDescent="0.3">
      <c r="B236" s="161"/>
      <c r="C236" s="404" t="s">
        <v>81</v>
      </c>
      <c r="D236" s="428"/>
      <c r="E236" s="439"/>
      <c r="F236" s="406">
        <v>8.7170000000000005</v>
      </c>
      <c r="G236" s="406">
        <v>8.7170000000000005</v>
      </c>
      <c r="H236" s="425"/>
      <c r="I236" s="414">
        <v>8.577</v>
      </c>
      <c r="J236" s="100"/>
      <c r="K236" s="412"/>
      <c r="L236" s="100"/>
      <c r="M236" s="100"/>
      <c r="N236" s="100"/>
    </row>
    <row r="237" spans="2:14" s="97" customFormat="1" ht="14.1" customHeight="1" thickBot="1" x14ac:dyDescent="0.3">
      <c r="B237" s="161"/>
      <c r="C237" s="111" t="s">
        <v>94</v>
      </c>
      <c r="D237" s="426">
        <v>943</v>
      </c>
      <c r="E237" s="437">
        <v>1143</v>
      </c>
      <c r="F237" s="419">
        <f>SUM(F238:F239)</f>
        <v>0</v>
      </c>
      <c r="G237" s="403">
        <f>SUM(G238:G239)</f>
        <v>0</v>
      </c>
      <c r="H237" s="423">
        <f>E237-G237</f>
        <v>1143</v>
      </c>
      <c r="I237" s="403">
        <f>SUM(I238:I239)</f>
        <v>0</v>
      </c>
      <c r="J237" s="100"/>
      <c r="K237" s="412"/>
      <c r="L237" s="100"/>
      <c r="M237" s="100"/>
      <c r="N237" s="100"/>
    </row>
    <row r="238" spans="2:14" s="97" customFormat="1" ht="14.1" customHeight="1" thickBot="1" x14ac:dyDescent="0.3">
      <c r="B238" s="161"/>
      <c r="C238" s="404" t="s">
        <v>80</v>
      </c>
      <c r="D238" s="427"/>
      <c r="E238" s="438"/>
      <c r="F238" s="420"/>
      <c r="G238" s="405"/>
      <c r="H238" s="424"/>
      <c r="I238" s="405"/>
      <c r="J238" s="100"/>
      <c r="K238" s="412"/>
      <c r="L238" s="100"/>
      <c r="M238" s="100"/>
      <c r="N238" s="100"/>
    </row>
    <row r="239" spans="2:14" s="97" customFormat="1" ht="14.1" customHeight="1" thickBot="1" x14ac:dyDescent="0.3">
      <c r="B239" s="161"/>
      <c r="C239" s="404" t="s">
        <v>81</v>
      </c>
      <c r="D239" s="428"/>
      <c r="E239" s="439"/>
      <c r="F239" s="406"/>
      <c r="G239" s="406"/>
      <c r="H239" s="425"/>
      <c r="I239" s="414"/>
      <c r="J239" s="100"/>
      <c r="K239" s="412"/>
      <c r="L239" s="100"/>
      <c r="M239" s="100"/>
      <c r="N239" s="100"/>
    </row>
    <row r="240" spans="2:14" s="97" customFormat="1" ht="14.1" customHeight="1" thickBot="1" x14ac:dyDescent="0.3">
      <c r="B240" s="89"/>
      <c r="C240" s="109" t="s">
        <v>56</v>
      </c>
      <c r="D240" s="411"/>
      <c r="E240" s="421"/>
      <c r="F240" s="221"/>
      <c r="G240" s="221"/>
      <c r="H240" s="407"/>
      <c r="I240" s="415"/>
      <c r="J240" s="100"/>
      <c r="K240" s="413"/>
      <c r="L240" s="193"/>
      <c r="M240" s="193"/>
      <c r="N240" s="193"/>
    </row>
    <row r="241" spans="2:14" ht="16.5" thickBot="1" x14ac:dyDescent="0.3">
      <c r="B241" s="82"/>
      <c r="C241" s="112" t="s">
        <v>52</v>
      </c>
      <c r="D241" s="418">
        <f>SUM(D231:D240)</f>
        <v>3536</v>
      </c>
      <c r="E241" s="422">
        <f>SUM(E231:E240)</f>
        <v>4059</v>
      </c>
      <c r="F241" s="185">
        <f>F231+F234+F237+F240</f>
        <v>68.45</v>
      </c>
      <c r="G241" s="185">
        <f>G231+G234+G237+G240</f>
        <v>1614.1610499999999</v>
      </c>
      <c r="H241" s="408">
        <f>SUM(H231:H240)</f>
        <v>2444.8389500000003</v>
      </c>
      <c r="I241" s="416">
        <f>I231+I234+I237+I240</f>
        <v>2155.1469999999999</v>
      </c>
      <c r="J241" s="118"/>
      <c r="K241" s="42"/>
      <c r="L241" s="118"/>
      <c r="M241" s="118"/>
      <c r="N241" s="118"/>
    </row>
    <row r="242" spans="2:14" s="70" customFormat="1" ht="9" customHeight="1" x14ac:dyDescent="0.25">
      <c r="B242" s="82"/>
      <c r="C242" s="65"/>
      <c r="D242" s="98"/>
      <c r="E242" s="98"/>
      <c r="F242" s="98"/>
      <c r="G242" s="98"/>
      <c r="H242" s="80"/>
      <c r="I242" s="80"/>
      <c r="J242" s="80"/>
      <c r="K242" s="120"/>
      <c r="L242" s="118"/>
      <c r="M242" s="118"/>
    </row>
    <row r="243" spans="2:14" ht="14.1" customHeight="1" thickBot="1" x14ac:dyDescent="0.3">
      <c r="B243" s="153"/>
      <c r="C243" s="154"/>
      <c r="D243" s="154"/>
      <c r="E243" s="154"/>
      <c r="F243" s="154"/>
      <c r="G243" s="104"/>
      <c r="H243" s="104"/>
      <c r="I243" s="154"/>
      <c r="J243" s="154"/>
      <c r="K243" s="155"/>
      <c r="L243" s="118"/>
      <c r="M243" s="118"/>
    </row>
    <row r="244" spans="2:14" ht="20.25" customHeight="1" thickTop="1" x14ac:dyDescent="0.25">
      <c r="B244" s="70"/>
      <c r="C244" s="70"/>
      <c r="D244" s="70"/>
      <c r="E244" s="70"/>
      <c r="F244" s="70"/>
      <c r="G244" s="70"/>
      <c r="H244" s="70"/>
      <c r="K244" s="70"/>
    </row>
    <row r="245" spans="2:14" ht="20.25" customHeight="1" x14ac:dyDescent="0.25"/>
    <row r="246" spans="2:14" ht="14.1" hidden="1" customHeight="1" x14ac:dyDescent="0.25"/>
    <row r="247" spans="2:14" ht="14.1" hidden="1" customHeight="1" x14ac:dyDescent="0.25"/>
    <row r="248" spans="2:14" ht="14.1" hidden="1" customHeight="1" x14ac:dyDescent="0.25">
      <c r="G248" s="64"/>
    </row>
    <row r="249" spans="2:14" ht="14.1" hidden="1" customHeight="1" x14ac:dyDescent="0.25">
      <c r="F249" s="64"/>
    </row>
    <row r="250" spans="2:14" ht="14.1" hidden="1" customHeight="1" x14ac:dyDescent="0.25"/>
    <row r="251" spans="2:14" ht="14.1" hidden="1" customHeight="1" x14ac:dyDescent="0.25"/>
    <row r="252" spans="2:14" ht="14.1" hidden="1" customHeight="1" x14ac:dyDescent="0.25"/>
    <row r="253" spans="2:14" ht="14.1" hidden="1" customHeight="1" x14ac:dyDescent="0.25"/>
    <row r="254" spans="2:14" ht="14.1" hidden="1" customHeight="1" x14ac:dyDescent="0.25"/>
    <row r="255" spans="2:14" ht="14.1" hidden="1" customHeight="1" x14ac:dyDescent="0.25"/>
    <row r="256" spans="2:14" ht="14.1" hidden="1" customHeight="1" x14ac:dyDescent="0.25"/>
    <row r="257" ht="14.1" hidden="1" customHeight="1" x14ac:dyDescent="0.25"/>
    <row r="258" ht="14.1" hidden="1" customHeight="1" x14ac:dyDescent="0.25"/>
    <row r="259" ht="14.1" hidden="1" customHeight="1" x14ac:dyDescent="0.25"/>
    <row r="260" ht="14.1" hidden="1" customHeight="1" x14ac:dyDescent="0.25"/>
    <row r="261" ht="14.1" hidden="1" customHeight="1" x14ac:dyDescent="0.25"/>
    <row r="262" ht="14.1" hidden="1" customHeight="1" x14ac:dyDescent="0.25"/>
    <row r="263" ht="14.1" hidden="1" customHeight="1" x14ac:dyDescent="0.25"/>
    <row r="264" ht="14.1" hidden="1" customHeight="1" x14ac:dyDescent="0.25"/>
    <row r="265" ht="14.1" hidden="1" customHeight="1" x14ac:dyDescent="0.25"/>
    <row r="266" ht="14.1" hidden="1" customHeight="1" x14ac:dyDescent="0.25"/>
    <row r="267" ht="14.1" hidden="1" customHeight="1" x14ac:dyDescent="0.25"/>
    <row r="268" ht="14.1" hidden="1" customHeight="1" x14ac:dyDescent="0.25"/>
    <row r="269" ht="14.1" hidden="1" customHeight="1" x14ac:dyDescent="0.25"/>
    <row r="270" ht="14.1" hidden="1" customHeight="1" x14ac:dyDescent="0.25"/>
    <row r="271" ht="14.1" hidden="1" customHeight="1" x14ac:dyDescent="0.25"/>
    <row r="272" ht="14.1" hidden="1" customHeight="1" x14ac:dyDescent="0.25"/>
    <row r="273" ht="14.1" hidden="1" customHeight="1" x14ac:dyDescent="0.25"/>
    <row r="274" ht="14.1" hidden="1" customHeight="1" x14ac:dyDescent="0.25"/>
    <row r="275" ht="14.1" hidden="1" customHeight="1" x14ac:dyDescent="0.25"/>
    <row r="276" ht="14.1" hidden="1" customHeight="1" x14ac:dyDescent="0.25"/>
    <row r="277" ht="14.1" hidden="1" customHeight="1" x14ac:dyDescent="0.25"/>
    <row r="278" ht="14.1" hidden="1" customHeight="1" x14ac:dyDescent="0.25"/>
    <row r="279" ht="14.1" hidden="1" customHeight="1" x14ac:dyDescent="0.25"/>
    <row r="280" ht="14.1" hidden="1" customHeight="1" x14ac:dyDescent="0.25"/>
    <row r="281" ht="14.1" hidden="1" customHeight="1" x14ac:dyDescent="0.25"/>
    <row r="282" ht="14.1" hidden="1" customHeight="1" x14ac:dyDescent="0.25"/>
    <row r="283" ht="14.1" hidden="1" customHeight="1" x14ac:dyDescent="0.25"/>
    <row r="284" ht="14.1" hidden="1" customHeight="1" x14ac:dyDescent="0.25"/>
    <row r="285" ht="14.1" hidden="1" customHeight="1" x14ac:dyDescent="0.25"/>
    <row r="286" ht="14.1" hidden="1" customHeight="1" x14ac:dyDescent="0.25"/>
    <row r="287" ht="14.1" hidden="1" customHeight="1" x14ac:dyDescent="0.25"/>
    <row r="288" ht="14.1" hidden="1" customHeight="1" x14ac:dyDescent="0.25"/>
    <row r="289" ht="14.1" hidden="1" customHeight="1" x14ac:dyDescent="0.25"/>
    <row r="290" ht="14.1" hidden="1" customHeight="1" x14ac:dyDescent="0.25"/>
    <row r="291" ht="14.1" hidden="1" customHeight="1" x14ac:dyDescent="0.25"/>
    <row r="292" ht="14.1" hidden="1" customHeight="1" x14ac:dyDescent="0.25"/>
    <row r="293" ht="14.1" hidden="1" customHeight="1" x14ac:dyDescent="0.25"/>
    <row r="294" ht="14.1" hidden="1" customHeight="1" x14ac:dyDescent="0.25"/>
    <row r="295" ht="14.1" hidden="1" customHeight="1" x14ac:dyDescent="0.25"/>
    <row r="296" ht="14.1" hidden="1" customHeight="1" x14ac:dyDescent="0.25"/>
    <row r="297" ht="14.1" hidden="1" customHeight="1" x14ac:dyDescent="0.25"/>
    <row r="298" ht="14.1" hidden="1" customHeight="1" x14ac:dyDescent="0.25"/>
    <row r="299" ht="14.1" hidden="1" customHeight="1" x14ac:dyDescent="0.25"/>
    <row r="300" ht="14.1" hidden="1" customHeight="1" x14ac:dyDescent="0.25"/>
    <row r="301" ht="14.1" hidden="1" customHeight="1" x14ac:dyDescent="0.25"/>
    <row r="302" ht="14.1" hidden="1" customHeight="1" x14ac:dyDescent="0.25"/>
    <row r="303" ht="14.1" hidden="1" customHeight="1" x14ac:dyDescent="0.25"/>
    <row r="304" ht="14.1" hidden="1" customHeight="1" x14ac:dyDescent="0.25"/>
    <row r="305" ht="14.1" hidden="1" customHeight="1" x14ac:dyDescent="0.25"/>
    <row r="306" ht="14.1" hidden="1" customHeight="1" x14ac:dyDescent="0.25"/>
    <row r="307" ht="14.1" hidden="1" customHeight="1" x14ac:dyDescent="0.25"/>
    <row r="308" ht="14.1" hidden="1" customHeight="1" x14ac:dyDescent="0.25"/>
    <row r="309" ht="14.1" hidden="1" customHeight="1" x14ac:dyDescent="0.25"/>
    <row r="310" ht="14.1" hidden="1" customHeight="1" x14ac:dyDescent="0.25"/>
    <row r="311" ht="14.1" hidden="1" customHeight="1" x14ac:dyDescent="0.25"/>
    <row r="312" ht="14.1" hidden="1" customHeight="1" x14ac:dyDescent="0.25"/>
    <row r="313" ht="14.1" hidden="1" customHeight="1" x14ac:dyDescent="0.25"/>
    <row r="314" ht="14.1" hidden="1" customHeight="1" x14ac:dyDescent="0.25"/>
    <row r="315" ht="14.1" hidden="1" customHeight="1" x14ac:dyDescent="0.25"/>
    <row r="316" ht="14.1" hidden="1" customHeight="1" x14ac:dyDescent="0.25"/>
    <row r="317" ht="14.1" hidden="1" customHeight="1" x14ac:dyDescent="0.25"/>
    <row r="318" ht="14.1" hidden="1" customHeight="1" x14ac:dyDescent="0.25"/>
    <row r="319" ht="14.1" hidden="1" customHeight="1" x14ac:dyDescent="0.25"/>
    <row r="320" ht="14.1" hidden="1" customHeight="1" x14ac:dyDescent="0.25"/>
    <row r="321" ht="14.1" hidden="1" customHeight="1" x14ac:dyDescent="0.25"/>
    <row r="322" ht="14.1" hidden="1" customHeight="1" x14ac:dyDescent="0.25"/>
    <row r="323" ht="14.1" hidden="1" customHeight="1" x14ac:dyDescent="0.25"/>
    <row r="324" ht="14.1" hidden="1" customHeight="1" x14ac:dyDescent="0.25"/>
    <row r="325" ht="14.1" hidden="1" customHeight="1" x14ac:dyDescent="0.25"/>
    <row r="326" ht="14.1" hidden="1" customHeight="1" x14ac:dyDescent="0.25"/>
    <row r="327" ht="14.1" hidden="1" customHeight="1" x14ac:dyDescent="0.25"/>
    <row r="328" ht="14.1" hidden="1" customHeight="1" x14ac:dyDescent="0.25"/>
    <row r="329" ht="14.1" hidden="1" customHeight="1" x14ac:dyDescent="0.25"/>
    <row r="330" ht="14.1" hidden="1" customHeight="1" x14ac:dyDescent="0.25"/>
    <row r="331" ht="14.1" hidden="1" customHeight="1" x14ac:dyDescent="0.25"/>
    <row r="332" ht="14.1" hidden="1" customHeight="1" x14ac:dyDescent="0.25"/>
    <row r="333" ht="14.1" hidden="1" customHeight="1" x14ac:dyDescent="0.25"/>
    <row r="334" ht="14.1" hidden="1" customHeight="1" x14ac:dyDescent="0.25"/>
    <row r="335" ht="14.1" hidden="1" customHeight="1" x14ac:dyDescent="0.25"/>
    <row r="336" ht="14.1" hidden="1" customHeight="1" x14ac:dyDescent="0.25"/>
    <row r="337" ht="14.1" hidden="1" customHeight="1" x14ac:dyDescent="0.25"/>
    <row r="338" ht="14.1" hidden="1" customHeight="1" x14ac:dyDescent="0.25"/>
    <row r="339" ht="14.1" hidden="1" customHeight="1" x14ac:dyDescent="0.25"/>
    <row r="340" ht="14.1" hidden="1" customHeight="1" x14ac:dyDescent="0.25"/>
    <row r="341" ht="14.1" hidden="1" customHeight="1" x14ac:dyDescent="0.25"/>
    <row r="342" ht="14.1" hidden="1" customHeight="1" x14ac:dyDescent="0.25"/>
    <row r="343" ht="14.1" hidden="1" customHeight="1" x14ac:dyDescent="0.25"/>
    <row r="344" ht="14.1" hidden="1" customHeight="1" x14ac:dyDescent="0.25"/>
    <row r="345" ht="14.1" hidden="1" customHeight="1" x14ac:dyDescent="0.25"/>
    <row r="346" ht="14.1" hidden="1" customHeight="1" x14ac:dyDescent="0.25"/>
    <row r="347" ht="14.1" hidden="1" customHeight="1" x14ac:dyDescent="0.25"/>
    <row r="348" ht="14.1" hidden="1" customHeight="1" x14ac:dyDescent="0.25"/>
    <row r="349" ht="14.1" hidden="1" customHeight="1" x14ac:dyDescent="0.25"/>
    <row r="350" ht="14.1" hidden="1" customHeight="1" x14ac:dyDescent="0.25"/>
    <row r="351" ht="14.1" hidden="1" customHeight="1" x14ac:dyDescent="0.25"/>
    <row r="352" ht="14.1" hidden="1" customHeight="1" x14ac:dyDescent="0.25"/>
    <row r="353" ht="15" hidden="1" customHeight="1" x14ac:dyDescent="0.25"/>
    <row r="354" ht="15" hidden="1" customHeight="1" x14ac:dyDescent="0.25"/>
    <row r="355" ht="15" hidden="1" customHeight="1" x14ac:dyDescent="0.25"/>
    <row r="356" ht="15" hidden="1" customHeight="1" x14ac:dyDescent="0.25"/>
  </sheetData>
  <customSheetViews>
    <customSheetView guid="{14D440E4-F18A-4F78-9989-38C1B133222D}" scale="60" showPageBreaks="1" showGridLines="0" fitToPage="1" printArea="1" hiddenRows="1" hiddenColumns="1" view="pageBreakPreview" showRuler="0">
      <selection activeCell="K1" sqref="K1:K1048576"/>
      <rowBreaks count="2" manualBreakCount="2">
        <brk id="73" max="16383" man="1"/>
        <brk id="147" max="16383" man="1"/>
      </rowBreaks>
      <pageMargins left="7.874015748031496E-2" right="0.23622047244094491" top="0.59055118110236227" bottom="0.27559055118110237" header="0.11811023622047245" footer="7.874015748031496E-2"/>
      <pageSetup paperSize="9" scale="67" fitToHeight="0" orientation="portrait" r:id="rId1"/>
      <headerFooter>
        <oddHeader xml:space="preserve">&amp;LForeløpig statistikk&amp;C&amp;"-,Fet"&amp;12Pr. uke 39
&amp;"-,Normal"&amp;11(iht. motatte landings- og sluttsedler fra fiskesalgslagene; alle tallstørrelser i hele tonn)&amp;R01.10.2013
</oddHeader>
        <oddFooter>&amp;LFiskeridirektoratet&amp;CReguleringsseksjonen&amp;RRune P. Mjørlund</oddFooter>
      </headerFooter>
    </customSheetView>
  </customSheetViews>
  <mergeCells count="44">
    <mergeCell ref="C146:D146"/>
    <mergeCell ref="B202:K202"/>
    <mergeCell ref="C194:D194"/>
    <mergeCell ref="B192:K192"/>
    <mergeCell ref="C48:D48"/>
    <mergeCell ref="C164:D164"/>
    <mergeCell ref="E164:F164"/>
    <mergeCell ref="G164:H164"/>
    <mergeCell ref="B173:K173"/>
    <mergeCell ref="C106:D106"/>
    <mergeCell ref="E106:F106"/>
    <mergeCell ref="G106:H106"/>
    <mergeCell ref="B114:K114"/>
    <mergeCell ref="B162:K162"/>
    <mergeCell ref="D56:D57"/>
    <mergeCell ref="G56:G57"/>
    <mergeCell ref="B46:K46"/>
    <mergeCell ref="B104:K104"/>
    <mergeCell ref="B17:K17"/>
    <mergeCell ref="B71:K71"/>
    <mergeCell ref="C73:D73"/>
    <mergeCell ref="E73:F73"/>
    <mergeCell ref="G73:H73"/>
    <mergeCell ref="B81:K81"/>
    <mergeCell ref="B54:K54"/>
    <mergeCell ref="C79:H80"/>
    <mergeCell ref="C66:G66"/>
    <mergeCell ref="B2:K2"/>
    <mergeCell ref="B7:K7"/>
    <mergeCell ref="C9:D9"/>
    <mergeCell ref="E9:F9"/>
    <mergeCell ref="G9:H9"/>
    <mergeCell ref="H234:H236"/>
    <mergeCell ref="H237:H239"/>
    <mergeCell ref="D234:D236"/>
    <mergeCell ref="D237:D239"/>
    <mergeCell ref="B220:K220"/>
    <mergeCell ref="C222:D222"/>
    <mergeCell ref="B228:K228"/>
    <mergeCell ref="D231:D233"/>
    <mergeCell ref="H231:H233"/>
    <mergeCell ref="E231:E233"/>
    <mergeCell ref="E234:E236"/>
    <mergeCell ref="E237:E239"/>
  </mergeCells>
  <pageMargins left="0.23622047244094491" right="0.23622047244094491" top="0.74803149606299213" bottom="0.74803149606299213" header="0.31496062992125984" footer="0.31496062992125984"/>
  <pageSetup paperSize="9" scale="64" fitToHeight="0" orientation="portrait" r:id="rId2"/>
  <headerFooter alignWithMargins="0">
    <oddHeader xml:space="preserve">&amp;LForeløpig statistikk&amp;C&amp;"-,Fet"&amp;12Pr. uke 18
&amp;"-,Normal"&amp;11(iht. motatte landings- og sluttsedler fra fiskesalgslagene; alle tallstørrelser i hele tonn)&amp;R07.05.2019
</oddHeader>
    <oddFooter>&amp;LFiskeridirektoratet&amp;CReguleringsseksjonen&amp;RKjetil Gramstad</oddFooter>
  </headerFooter>
  <rowBreaks count="2" manualBreakCount="2">
    <brk id="67" max="16383" man="1"/>
    <brk id="142" max="16383" man="1"/>
  </rowBreak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UKE_18_2019</vt:lpstr>
    </vt:vector>
  </TitlesOfParts>
  <Company>Fiskeridirektoratet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Ukestatistikk</dc:title>
  <dc:creator>Rune P. Mjørlund</dc:creator>
  <cp:keywords>torsk, hyse, sei, blåkveite, kvote, fangst</cp:keywords>
  <cp:lastModifiedBy>Kjetil Gramstad</cp:lastModifiedBy>
  <cp:lastPrinted>2019-02-07T13:06:36Z</cp:lastPrinted>
  <dcterms:created xsi:type="dcterms:W3CDTF">2011-07-06T12:13:20Z</dcterms:created>
  <dcterms:modified xsi:type="dcterms:W3CDTF">2019-05-07T12:38:33Z</dcterms:modified>
</cp:coreProperties>
</file>