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4820" tabRatio="413"/>
  </bookViews>
  <sheets>
    <sheet name="UKE_8_2018" sheetId="1" r:id="rId1"/>
  </sheets>
  <definedNames>
    <definedName name="Z_14D440E4_F18A_4F78_9989_38C1B133222D_.wvu.Cols" localSheetId="0" hidden="1">UKE_8_2018!#REF!</definedName>
    <definedName name="Z_14D440E4_F18A_4F78_9989_38C1B133222D_.wvu.PrintArea" localSheetId="0" hidden="1">UKE_8_2018!$B$1:$M$215</definedName>
    <definedName name="Z_14D440E4_F18A_4F78_9989_38C1B133222D_.wvu.Rows" localSheetId="0" hidden="1">UKE_8_2018!$327:$1048576,UKE_8_2018!$216:$326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3" i="1" l="1"/>
  <c r="F190" i="1"/>
  <c r="G33" i="1"/>
  <c r="J32" i="1"/>
  <c r="E21" i="1" l="1"/>
  <c r="G209" i="1" l="1"/>
  <c r="G210" i="1"/>
  <c r="G211" i="1"/>
  <c r="G208" i="1"/>
  <c r="D127" i="1" l="1"/>
  <c r="H114" i="1"/>
  <c r="F114" i="1"/>
  <c r="D114" i="1"/>
  <c r="D93" i="1"/>
  <c r="D92" i="1"/>
  <c r="H80" i="1"/>
  <c r="F80" i="1"/>
  <c r="D80" i="1"/>
  <c r="G61" i="1"/>
  <c r="G59" i="1"/>
  <c r="I40" i="1"/>
  <c r="D32" i="1"/>
  <c r="D27" i="1"/>
  <c r="D26" i="1"/>
  <c r="D21" i="1"/>
  <c r="H14" i="1"/>
  <c r="F14" i="1"/>
  <c r="D14" i="1"/>
  <c r="D25" i="1" l="1"/>
  <c r="D24" i="1" s="1"/>
  <c r="D42" i="1" s="1"/>
  <c r="H189" i="1" l="1"/>
  <c r="H184" i="1"/>
  <c r="H183" i="1"/>
  <c r="H182" i="1"/>
  <c r="H181" i="1"/>
  <c r="H180" i="1"/>
  <c r="H138" i="1"/>
  <c r="H137" i="1"/>
  <c r="H136" i="1"/>
  <c r="H135" i="1"/>
  <c r="H134" i="1"/>
  <c r="H132" i="1"/>
  <c r="H130" i="1"/>
  <c r="H129" i="1"/>
  <c r="H128" i="1"/>
  <c r="H127" i="1"/>
  <c r="H124" i="1"/>
  <c r="H123" i="1"/>
  <c r="H122" i="1"/>
  <c r="H121" i="1"/>
  <c r="H100" i="1"/>
  <c r="H99" i="1"/>
  <c r="H98" i="1"/>
  <c r="H97" i="1"/>
  <c r="H96" i="1"/>
  <c r="H95" i="1"/>
  <c r="H94" i="1"/>
  <c r="H93" i="1"/>
  <c r="H92" i="1"/>
  <c r="H89" i="1"/>
  <c r="H88" i="1"/>
  <c r="I41" i="1"/>
  <c r="I39" i="1"/>
  <c r="I38" i="1"/>
  <c r="I37" i="1"/>
  <c r="I36" i="1"/>
  <c r="I35" i="1"/>
  <c r="I33" i="1"/>
  <c r="I31" i="1"/>
  <c r="I29" i="1"/>
  <c r="I28" i="1"/>
  <c r="I27" i="1"/>
  <c r="I26" i="1"/>
  <c r="I23" i="1"/>
  <c r="I22" i="1"/>
  <c r="E25" i="1" l="1"/>
  <c r="E32" i="1"/>
  <c r="E87" i="1"/>
  <c r="E91" i="1"/>
  <c r="E90" i="1" s="1"/>
  <c r="E120" i="1"/>
  <c r="E126" i="1"/>
  <c r="E131" i="1"/>
  <c r="H131" i="1" s="1"/>
  <c r="E179" i="1"/>
  <c r="E190" i="1" s="1"/>
  <c r="H188" i="1"/>
  <c r="E101" i="1" l="1"/>
  <c r="E24" i="1"/>
  <c r="E42" i="1" s="1"/>
  <c r="E125" i="1"/>
  <c r="E139" i="1" s="1"/>
  <c r="H126" i="1" l="1"/>
  <c r="H125" i="1" s="1"/>
  <c r="H120" i="1"/>
  <c r="I185" i="1" l="1"/>
  <c r="G34" i="1" l="1"/>
  <c r="I34" i="1" s="1"/>
  <c r="F133" i="1" l="1"/>
  <c r="F25" i="1" l="1"/>
  <c r="F126" i="1" l="1"/>
  <c r="F125" i="1" s="1"/>
  <c r="G30" i="1" l="1"/>
  <c r="I30" i="1" s="1"/>
  <c r="H62" i="1" l="1"/>
  <c r="F179" i="1" l="1"/>
  <c r="G179" i="1"/>
  <c r="I133" i="1" l="1"/>
  <c r="I120" i="1"/>
  <c r="I126" i="1"/>
  <c r="I125" i="1" s="1"/>
  <c r="H42" i="1"/>
  <c r="G32" i="1"/>
  <c r="I139" i="1" l="1"/>
  <c r="I179" i="1"/>
  <c r="H68" i="1"/>
  <c r="F32" i="1"/>
  <c r="F24" i="1" s="1"/>
  <c r="I32" i="1" l="1"/>
  <c r="I25" i="1"/>
  <c r="H91" i="1"/>
  <c r="H90" i="1" s="1"/>
  <c r="I24" i="1" l="1"/>
  <c r="F185" i="1" l="1"/>
  <c r="G185" i="1"/>
  <c r="H185" i="1" s="1"/>
  <c r="I190" i="1"/>
  <c r="G133" i="1"/>
  <c r="H133" i="1" s="1"/>
  <c r="D212" i="1" l="1"/>
  <c r="F162" i="1" l="1"/>
  <c r="E162" i="1"/>
  <c r="D162" i="1"/>
  <c r="G161" i="1"/>
  <c r="G160" i="1"/>
  <c r="G159" i="1"/>
  <c r="D131" i="1"/>
  <c r="G126" i="1"/>
  <c r="D126" i="1"/>
  <c r="G120" i="1"/>
  <c r="F120" i="1"/>
  <c r="F139" i="1" s="1"/>
  <c r="D120" i="1"/>
  <c r="G66" i="1"/>
  <c r="F62" i="1"/>
  <c r="F68" i="1" s="1"/>
  <c r="G68" i="1" s="1"/>
  <c r="E62" i="1"/>
  <c r="E68" i="1" s="1"/>
  <c r="D55" i="1"/>
  <c r="D125" i="1" l="1"/>
  <c r="D139" i="1" s="1"/>
  <c r="G125" i="1"/>
  <c r="G162" i="1"/>
  <c r="G62" i="1"/>
  <c r="G139" i="1" l="1"/>
  <c r="H139" i="1" s="1"/>
  <c r="I91" i="1"/>
  <c r="I90" i="1" s="1"/>
  <c r="G91" i="1"/>
  <c r="G90" i="1" s="1"/>
  <c r="F91" i="1"/>
  <c r="F90" i="1" s="1"/>
  <c r="D91" i="1"/>
  <c r="D90" i="1" s="1"/>
  <c r="H87" i="1"/>
  <c r="I87" i="1"/>
  <c r="G87" i="1"/>
  <c r="F87" i="1"/>
  <c r="D87" i="1"/>
  <c r="F86" i="1"/>
  <c r="G86" i="1"/>
  <c r="H86" i="1"/>
  <c r="I86" i="1"/>
  <c r="J25" i="1"/>
  <c r="G25" i="1"/>
  <c r="G24" i="1" s="1"/>
  <c r="J21" i="1"/>
  <c r="G21" i="1"/>
  <c r="F21" i="1"/>
  <c r="D101" i="1" l="1"/>
  <c r="F42" i="1"/>
  <c r="I101" i="1"/>
  <c r="G42" i="1"/>
  <c r="H101" i="1"/>
  <c r="G101" i="1"/>
  <c r="F101" i="1"/>
  <c r="J24" i="1"/>
  <c r="J42" i="1" s="1"/>
  <c r="I21" i="1"/>
  <c r="I42" i="1" s="1"/>
  <c r="F212" i="1" l="1"/>
  <c r="E212" i="1" l="1"/>
  <c r="G190" i="1" l="1"/>
  <c r="D179" i="1"/>
  <c r="D153" i="1" l="1"/>
  <c r="H212" i="1" l="1"/>
  <c r="H162" i="1" l="1"/>
  <c r="G212" i="1" l="1"/>
  <c r="H207" i="1"/>
  <c r="G207" i="1"/>
  <c r="F207" i="1"/>
  <c r="E207" i="1"/>
  <c r="D201" i="1"/>
  <c r="D190" i="1"/>
  <c r="I178" i="1"/>
  <c r="H178" i="1"/>
  <c r="G178" i="1"/>
  <c r="F178" i="1"/>
  <c r="H172" i="1"/>
  <c r="F172" i="1"/>
  <c r="D172" i="1"/>
  <c r="H158" i="1"/>
  <c r="G158" i="1"/>
  <c r="F158" i="1"/>
  <c r="E158" i="1"/>
  <c r="I119" i="1"/>
  <c r="H119" i="1"/>
  <c r="G119" i="1"/>
  <c r="F119" i="1"/>
  <c r="H58" i="1"/>
  <c r="G58" i="1"/>
  <c r="F58" i="1"/>
  <c r="E58" i="1"/>
  <c r="H179" i="1" l="1"/>
  <c r="H190" i="1" s="1"/>
</calcChain>
</file>

<file path=xl/sharedStrings.xml><?xml version="1.0" encoding="utf-8"?>
<sst xmlns="http://schemas.openxmlformats.org/spreadsheetml/2006/main" count="229" uniqueCount="116">
  <si>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</si>
  <si>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</si>
  <si>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</si>
  <si>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</si>
  <si>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</si>
  <si>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</si>
  <si>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</si>
  <si>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</si>
  <si>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</si>
  <si>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</si>
  <si>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</si>
  <si>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</si>
  <si>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</si>
  <si>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</si>
  <si>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</si>
  <si>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</si>
  <si>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</si>
  <si>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</si>
  <si>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</si>
  <si>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</si>
  <si>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</si>
  <si>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</si>
  <si>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</si>
  <si>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</si>
  <si>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</si>
  <si>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</si>
  <si>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</si>
  <si>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</si>
  <si>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</si>
  <si>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</si>
  <si>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</si>
  <si>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</si>
  <si>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</si>
  <si>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</si>
  <si>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</si>
  <si>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</si>
  <si>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</si>
  <si>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</si>
  <si>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</si>
  <si>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</si>
  <si>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</si>
  <si>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</si>
  <si>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</si>
  <si>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</si>
  <si>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</si>
  <si>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</si>
  <si>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</si>
  <si>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</si>
  <si>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</si>
  <si>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</si>
  <si>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</si>
  <si>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</si>
  <si>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</si>
  <si>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</si>
  <si>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</si>
  <si>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</si>
  <si>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</si>
  <si>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</si>
  <si>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</si>
  <si>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</si>
  <si>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</si>
  <si>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</si>
  <si>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</si>
  <si>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</si>
  <si>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</si>
  <si>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</si>
  <si>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</si>
  <si>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</si>
  <si>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</si>
  <si>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</si>
  <si>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</si>
  <si>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</si>
  <si>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</si>
  <si>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</si>
  <si>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</si>
  <si>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</si>
  <si>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</si>
  <si>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</si>
  <si>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</si>
  <si>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</si>
  <si>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</si>
  <si>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</si>
  <si>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</si>
  <si>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</si>
  <si>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</si>
  <si>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</si>
  <si>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rekrutteringsordningen, fangst føres på hjemmelslengde til fartøy som lander fangsten.</t>
    </r>
  </si>
  <si>
    <t>Distriktskvoteordning</t>
  </si>
  <si>
    <t>LANDET KVANTUM AV TORSK, HYSE, SEI, BLÅKVEITE OG SNABELUER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</si>
  <si>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rekrutteringsordningen, fangst føres på hjemmelslengde til fartøy som lander fangsten.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</si>
  <si>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</si>
  <si>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rekrutteringsordningen, fangst føres på hjemmelslengde til fartøy som lander fangsten.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</si>
  <si>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</si>
  <si>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</si>
  <si>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</si>
  <si>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</si>
  <si>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r>
      <t xml:space="preserve">  </t>
    </r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</si>
  <si>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</si>
  <si>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</si>
  <si>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</si>
  <si>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</si>
  <si>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</si>
  <si>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</si>
  <si>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Innblanding av torsk i loddefisket</t>
  </si>
  <si>
    <r>
      <t xml:space="preserve">1 </t>
    </r>
    <r>
      <rPr>
        <sz val="9"/>
        <rFont val="Calibri"/>
        <family val="2"/>
      </rPr>
      <t>Det er avsatt 323 tonn til forsknings- og undervisningskvoter, 300 tonn til ungdomsfiskeordningen og rekreasjonsfisket og 1 515 tonn til rekrutteringsordningen</t>
    </r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</si>
  <si>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</si>
  <si>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</si>
  <si>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 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</si>
  <si>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</si>
  <si>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</si>
  <si>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LANDET KVANTUM UKE 8</t>
  </si>
  <si>
    <t>LANDET KVANTUM T.O.M UKE 8</t>
  </si>
  <si>
    <t>LANDET KVANTUM T.O.M. UKE 8 2017</t>
  </si>
  <si>
    <r>
      <t xml:space="preserve">3 </t>
    </r>
    <r>
      <rPr>
        <sz val="9"/>
        <color theme="1"/>
        <rFont val="Calibri"/>
        <family val="2"/>
      </rPr>
      <t>Registrert rekreasjonsfiske utgjør 179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</si>
  <si>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8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</si>
  <si>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42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</si>
</sst>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7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59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5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43" fillId="0" borderId="97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9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4" xfId="0" applyNumberFormat="1" applyFont="1" applyBorder="1" applyAlignment="1">
      <alignment horizontal="right" vertical="center" wrapText="1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6"/>
  <sheetViews>
    <sheetView showGridLines="0" showZeros="0" tabSelected="1" showRuler="0" view="pageLayout" zoomScaleNormal="115" workbookViewId="0">
      <selection activeCell="G39" sqref="G39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8.7109375" style="5" customWidth="1"/>
    <col min="8" max="8" width="18.28515625" style="5" customWidth="1"/>
    <col min="9" max="9" width="18.28515625" style="71" customWidth="1"/>
    <col min="10" max="10" width="17.7109375" style="71" customWidth="1"/>
    <col min="11" max="11" width="0.5703125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18" t="s">
        <v>88</v>
      </c>
      <c r="C2" s="419"/>
      <c r="D2" s="419"/>
      <c r="E2" s="419"/>
      <c r="F2" s="419"/>
      <c r="G2" s="419"/>
      <c r="H2" s="419"/>
      <c r="I2" s="419"/>
      <c r="J2" s="419"/>
      <c r="K2" s="420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68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21"/>
      <c r="C7" s="422"/>
      <c r="D7" s="422"/>
      <c r="E7" s="422"/>
      <c r="F7" s="422"/>
      <c r="G7" s="422"/>
      <c r="H7" s="422"/>
      <c r="I7" s="422"/>
      <c r="J7" s="422"/>
      <c r="K7" s="423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24" t="s">
        <v>2</v>
      </c>
      <c r="D9" s="425"/>
      <c r="E9" s="424" t="s">
        <v>20</v>
      </c>
      <c r="F9" s="425"/>
      <c r="G9" s="424" t="s">
        <v>21</v>
      </c>
      <c r="H9" s="425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47">
        <v>107808</v>
      </c>
      <c r="G10" s="167" t="s">
        <v>25</v>
      </c>
      <c r="H10" s="247">
        <v>28039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350159</v>
      </c>
      <c r="E11" s="167" t="s">
        <v>6</v>
      </c>
      <c r="F11" s="171">
        <v>218886</v>
      </c>
      <c r="G11" s="167" t="s">
        <v>93</v>
      </c>
      <c r="H11" s="171">
        <v>152845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338159</v>
      </c>
      <c r="E12" s="167" t="s">
        <v>94</v>
      </c>
      <c r="F12" s="171">
        <v>23465</v>
      </c>
      <c r="G12" s="167" t="s">
        <v>95</v>
      </c>
      <c r="H12" s="171">
        <v>18702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107682</v>
      </c>
      <c r="E13" s="241"/>
      <c r="F13" s="242"/>
      <c r="G13" s="169" t="s">
        <v>15</v>
      </c>
      <c r="H13" s="248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796000</v>
      </c>
      <c r="E14" s="122" t="s">
        <v>7</v>
      </c>
      <c r="F14" s="172">
        <f>SUM(F10:F13)</f>
        <v>350159</v>
      </c>
      <c r="G14" s="122" t="s">
        <v>6</v>
      </c>
      <c r="H14" s="172">
        <f>SUM(H10:H13)</f>
        <v>218886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18" t="s">
        <v>96</v>
      </c>
      <c r="D15" s="318"/>
      <c r="E15" s="318"/>
      <c r="F15" s="318"/>
      <c r="G15" s="318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97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0"/>
      <c r="D17" s="240"/>
      <c r="E17" s="240"/>
      <c r="F17" s="240"/>
      <c r="G17" s="240"/>
      <c r="H17" s="240"/>
      <c r="I17" s="240"/>
      <c r="J17" s="202"/>
      <c r="K17" s="128"/>
      <c r="L17" s="119"/>
      <c r="M17" s="119"/>
    </row>
    <row r="18" spans="1:13" ht="21.75" customHeight="1" x14ac:dyDescent="0.25">
      <c r="B18" s="426" t="s">
        <v>8</v>
      </c>
      <c r="C18" s="427"/>
      <c r="D18" s="427"/>
      <c r="E18" s="427"/>
      <c r="F18" s="427"/>
      <c r="G18" s="427"/>
      <c r="H18" s="427"/>
      <c r="I18" s="427"/>
      <c r="J18" s="427"/>
      <c r="K18" s="428"/>
      <c r="L18" s="208"/>
      <c r="M18" s="208"/>
    </row>
    <row r="19" spans="1:13" ht="12" customHeight="1" thickBot="1" x14ac:dyDescent="0.3">
      <c r="B19" s="120"/>
      <c r="C19" s="243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33" t="s">
        <v>77</v>
      </c>
      <c r="E20" s="333" t="s">
        <v>74</v>
      </c>
      <c r="F20" s="334" t="s">
        <v>110</v>
      </c>
      <c r="G20" s="334" t="s">
        <v>111</v>
      </c>
      <c r="H20" s="334" t="s">
        <v>75</v>
      </c>
      <c r="I20" s="334" t="s">
        <v>64</v>
      </c>
      <c r="J20" s="335" t="s">
        <v>112</v>
      </c>
      <c r="K20" s="117"/>
      <c r="L20" s="4"/>
      <c r="M20" s="4"/>
    </row>
    <row r="21" spans="1:13" ht="14.1" customHeight="1" x14ac:dyDescent="0.25">
      <c r="B21" s="120"/>
      <c r="C21" s="264" t="s">
        <v>16</v>
      </c>
      <c r="D21" s="319">
        <f>D23+D22</f>
        <v>107808</v>
      </c>
      <c r="E21" s="336">
        <f>E22+E23</f>
        <v>109272</v>
      </c>
      <c r="F21" s="336">
        <f>F23+F22</f>
        <v>1488.9273999999998</v>
      </c>
      <c r="G21" s="336">
        <f>G22+G23</f>
        <v>28255.6718</v>
      </c>
      <c r="H21" s="336"/>
      <c r="I21" s="336">
        <f>I23+I22</f>
        <v>81016.328199999989</v>
      </c>
      <c r="J21" s="337">
        <f>J23+J22</f>
        <v>24607.3089</v>
      </c>
      <c r="K21" s="129"/>
      <c r="L21" s="158"/>
      <c r="M21" s="158"/>
    </row>
    <row r="22" spans="1:13" ht="14.1" customHeight="1" x14ac:dyDescent="0.25">
      <c r="B22" s="120"/>
      <c r="C22" s="265" t="s">
        <v>12</v>
      </c>
      <c r="D22" s="320">
        <v>107058</v>
      </c>
      <c r="E22" s="338">
        <v>108522</v>
      </c>
      <c r="F22" s="338">
        <v>1486.0428999999999</v>
      </c>
      <c r="G22" s="338">
        <v>28148.707200000001</v>
      </c>
      <c r="H22" s="338"/>
      <c r="I22" s="338">
        <f>E22-G22</f>
        <v>80373.292799999996</v>
      </c>
      <c r="J22" s="339">
        <v>24463.805400000001</v>
      </c>
      <c r="K22" s="129"/>
      <c r="L22" s="158"/>
      <c r="M22" s="158"/>
    </row>
    <row r="23" spans="1:13" ht="14.1" customHeight="1" thickBot="1" x14ac:dyDescent="0.3">
      <c r="B23" s="120"/>
      <c r="C23" s="266" t="s">
        <v>11</v>
      </c>
      <c r="D23" s="332">
        <v>750</v>
      </c>
      <c r="E23" s="340">
        <v>750</v>
      </c>
      <c r="F23" s="340">
        <v>2.8845000000000001</v>
      </c>
      <c r="G23" s="340">
        <v>106.9646</v>
      </c>
      <c r="H23" s="340"/>
      <c r="I23" s="338">
        <f>E23-G23</f>
        <v>643.03539999999998</v>
      </c>
      <c r="J23" s="339">
        <v>143.5035</v>
      </c>
      <c r="K23" s="129"/>
      <c r="L23" s="158"/>
      <c r="M23" s="158"/>
    </row>
    <row r="24" spans="1:13" ht="14.1" customHeight="1" x14ac:dyDescent="0.25">
      <c r="B24" s="120"/>
      <c r="C24" s="264" t="s">
        <v>17</v>
      </c>
      <c r="D24" s="319">
        <f>D32+D31+D25</f>
        <v>224148</v>
      </c>
      <c r="E24" s="336">
        <f>E25+E31+E32</f>
        <v>222457</v>
      </c>
      <c r="F24" s="336">
        <f>F32+F31+F25</f>
        <v>17324.630700000002</v>
      </c>
      <c r="G24" s="336">
        <f>G25+G31+G32</f>
        <v>64496.056500000006</v>
      </c>
      <c r="H24" s="336"/>
      <c r="I24" s="336">
        <f>I25+I31+I32</f>
        <v>157960.94349999999</v>
      </c>
      <c r="J24" s="337">
        <f>J25+J31+J32</f>
        <v>56918.153700000003</v>
      </c>
      <c r="K24" s="129"/>
      <c r="L24" s="158"/>
      <c r="M24" s="158"/>
    </row>
    <row r="25" spans="1:13" ht="15" customHeight="1" x14ac:dyDescent="0.25">
      <c r="A25" s="21"/>
      <c r="B25" s="130"/>
      <c r="C25" s="271" t="s">
        <v>98</v>
      </c>
      <c r="D25" s="321">
        <f>D26+D27+D28+D29+D30</f>
        <v>175307</v>
      </c>
      <c r="E25" s="342">
        <f>E26+E27+E28+E29+E30</f>
        <v>177489</v>
      </c>
      <c r="F25" s="342">
        <f>F26+F27+F28+F29</f>
        <v>14030.946800000002</v>
      </c>
      <c r="G25" s="342">
        <f>G26+G27+G28+G29</f>
        <v>52748.771400000005</v>
      </c>
      <c r="H25" s="342"/>
      <c r="I25" s="342">
        <f>I26+I27+I28+I29+I30</f>
        <v>124740.2286</v>
      </c>
      <c r="J25" s="343">
        <f>J26+J27+J28+J29+J30</f>
        <v>46478.698100000001</v>
      </c>
      <c r="K25" s="129"/>
      <c r="L25" s="158"/>
      <c r="M25" s="158"/>
    </row>
    <row r="26" spans="1:13" ht="14.1" customHeight="1" x14ac:dyDescent="0.25">
      <c r="A26" s="22"/>
      <c r="B26" s="131"/>
      <c r="C26" s="270" t="s">
        <v>22</v>
      </c>
      <c r="D26" s="322">
        <f>42261+2230</f>
        <v>44491</v>
      </c>
      <c r="E26" s="344">
        <v>48859</v>
      </c>
      <c r="F26" s="344">
        <v>5159.7662</v>
      </c>
      <c r="G26" s="344">
        <v>16586.877499999999</v>
      </c>
      <c r="H26" s="344"/>
      <c r="I26" s="344">
        <f>E26-G26+H26</f>
        <v>32272.122500000001</v>
      </c>
      <c r="J26" s="345">
        <v>10651.2158</v>
      </c>
      <c r="K26" s="129"/>
      <c r="L26" s="158"/>
      <c r="M26" s="158"/>
    </row>
    <row r="27" spans="1:13" ht="14.1" customHeight="1" x14ac:dyDescent="0.25">
      <c r="A27" s="22"/>
      <c r="B27" s="131"/>
      <c r="C27" s="270" t="s">
        <v>60</v>
      </c>
      <c r="D27" s="322">
        <f>40596+3032</f>
        <v>43628</v>
      </c>
      <c r="E27" s="344">
        <v>44043</v>
      </c>
      <c r="F27" s="344">
        <v>4240.4871000000003</v>
      </c>
      <c r="G27" s="344">
        <v>18901.731299999999</v>
      </c>
      <c r="H27" s="344"/>
      <c r="I27" s="344">
        <f>E27-G27+H27</f>
        <v>25141.268700000001</v>
      </c>
      <c r="J27" s="345">
        <v>14405.581200000001</v>
      </c>
      <c r="K27" s="129"/>
      <c r="L27" s="158"/>
      <c r="M27" s="158"/>
    </row>
    <row r="28" spans="1:13" ht="14.1" customHeight="1" x14ac:dyDescent="0.25">
      <c r="A28" s="22"/>
      <c r="B28" s="131"/>
      <c r="C28" s="270" t="s">
        <v>61</v>
      </c>
      <c r="D28" s="322">
        <v>41941</v>
      </c>
      <c r="E28" s="344">
        <v>40951</v>
      </c>
      <c r="F28" s="344">
        <v>3149.9340999999999</v>
      </c>
      <c r="G28" s="344">
        <v>14160.891600000001</v>
      </c>
      <c r="H28" s="344"/>
      <c r="I28" s="344">
        <f>E28-G28+H28</f>
        <v>26790.108399999997</v>
      </c>
      <c r="J28" s="345">
        <v>13043.817650000001</v>
      </c>
      <c r="K28" s="129"/>
      <c r="L28" s="158"/>
      <c r="M28" s="158"/>
    </row>
    <row r="29" spans="1:13" ht="14.1" customHeight="1" x14ac:dyDescent="0.25">
      <c r="A29" s="22"/>
      <c r="B29" s="131"/>
      <c r="C29" s="270" t="s">
        <v>99</v>
      </c>
      <c r="D29" s="322">
        <v>28047</v>
      </c>
      <c r="E29" s="344">
        <v>26436</v>
      </c>
      <c r="F29" s="344">
        <v>1480.7593999999999</v>
      </c>
      <c r="G29" s="344">
        <v>3099.2710000000002</v>
      </c>
      <c r="H29" s="344"/>
      <c r="I29" s="344">
        <f>E29-G29+H29</f>
        <v>23336.728999999999</v>
      </c>
      <c r="J29" s="345">
        <v>8378.0834500000001</v>
      </c>
      <c r="K29" s="129"/>
      <c r="L29" s="158"/>
      <c r="M29" s="158"/>
    </row>
    <row r="30" spans="1:13" ht="14.1" customHeight="1" x14ac:dyDescent="0.25">
      <c r="A30" s="22"/>
      <c r="B30" s="131"/>
      <c r="C30" s="270" t="s">
        <v>100</v>
      </c>
      <c r="D30" s="322">
        <v>17200</v>
      </c>
      <c r="E30" s="344">
        <v>17200</v>
      </c>
      <c r="F30" s="344"/>
      <c r="G30" s="344">
        <f>SUM(H26:H29)</f>
        <v>0</v>
      </c>
      <c r="H30" s="344"/>
      <c r="I30" s="344">
        <f>E30-G30</f>
        <v>17200</v>
      </c>
      <c r="J30" s="343"/>
      <c r="K30" s="129"/>
      <c r="L30" s="158"/>
      <c r="M30" s="158"/>
    </row>
    <row r="31" spans="1:13" ht="14.1" customHeight="1" x14ac:dyDescent="0.25">
      <c r="A31" s="23"/>
      <c r="B31" s="130"/>
      <c r="C31" s="271" t="s">
        <v>18</v>
      </c>
      <c r="D31" s="321">
        <v>28039</v>
      </c>
      <c r="E31" s="342">
        <v>29065</v>
      </c>
      <c r="F31" s="342">
        <v>784.70060000000001</v>
      </c>
      <c r="G31" s="342">
        <v>6224.7331000000004</v>
      </c>
      <c r="H31" s="417"/>
      <c r="I31" s="417">
        <f>E31-G31</f>
        <v>22840.266899999999</v>
      </c>
      <c r="J31" s="343">
        <v>7163.8055999999997</v>
      </c>
      <c r="K31" s="129"/>
      <c r="L31" s="158"/>
      <c r="M31" s="158"/>
    </row>
    <row r="32" spans="1:13" ht="14.1" customHeight="1" x14ac:dyDescent="0.25">
      <c r="A32" s="23"/>
      <c r="B32" s="130"/>
      <c r="C32" s="271" t="s">
        <v>101</v>
      </c>
      <c r="D32" s="321">
        <f>D33+D34</f>
        <v>20802</v>
      </c>
      <c r="E32" s="342">
        <f>E34+E33</f>
        <v>15903</v>
      </c>
      <c r="F32" s="342">
        <f>F33</f>
        <v>2508.9832999999999</v>
      </c>
      <c r="G32" s="342">
        <f>G33</f>
        <v>5522.5519999999997</v>
      </c>
      <c r="H32" s="344"/>
      <c r="I32" s="342">
        <f>I33+I34</f>
        <v>10380.448</v>
      </c>
      <c r="J32" s="343">
        <f>J33</f>
        <v>3275.65</v>
      </c>
      <c r="K32" s="129"/>
      <c r="L32" s="158"/>
      <c r="M32" s="158"/>
    </row>
    <row r="33" spans="1:13" ht="14.1" customHeight="1" x14ac:dyDescent="0.25">
      <c r="A33" s="22"/>
      <c r="B33" s="131"/>
      <c r="C33" s="270" t="s">
        <v>10</v>
      </c>
      <c r="D33" s="322">
        <v>18702</v>
      </c>
      <c r="E33" s="344">
        <v>13803</v>
      </c>
      <c r="F33" s="344">
        <f>2576.9833-F37</f>
        <v>2508.9832999999999</v>
      </c>
      <c r="G33" s="344">
        <f>5701.552-G37</f>
        <v>5522.5519999999997</v>
      </c>
      <c r="H33" s="344"/>
      <c r="I33" s="344">
        <f>E33-G33+H33</f>
        <v>8280.4480000000003</v>
      </c>
      <c r="J33" s="345">
        <v>3275.65</v>
      </c>
      <c r="K33" s="129"/>
      <c r="L33" s="158"/>
      <c r="M33" s="158"/>
    </row>
    <row r="34" spans="1:13" ht="14.1" customHeight="1" thickBot="1" x14ac:dyDescent="0.3">
      <c r="A34" s="22"/>
      <c r="B34" s="131"/>
      <c r="C34" s="346" t="s">
        <v>102</v>
      </c>
      <c r="D34" s="323">
        <v>2100</v>
      </c>
      <c r="E34" s="347">
        <v>2100</v>
      </c>
      <c r="F34" s="347"/>
      <c r="G34" s="347">
        <f>H33</f>
        <v>0</v>
      </c>
      <c r="H34" s="347"/>
      <c r="I34" s="347">
        <f t="shared" ref="I34:I41" si="0">E34-G34</f>
        <v>2100</v>
      </c>
      <c r="J34" s="348"/>
      <c r="K34" s="129"/>
      <c r="L34" s="158"/>
      <c r="M34" s="158"/>
    </row>
    <row r="35" spans="1:13" ht="15.75" customHeight="1" thickBot="1" x14ac:dyDescent="0.3">
      <c r="B35" s="120"/>
      <c r="C35" s="175" t="s">
        <v>78</v>
      </c>
      <c r="D35" s="410">
        <v>4000</v>
      </c>
      <c r="E35" s="349">
        <v>4000</v>
      </c>
      <c r="F35" s="349">
        <v>156.8355</v>
      </c>
      <c r="G35" s="349">
        <v>419.39350000000002</v>
      </c>
      <c r="H35" s="349"/>
      <c r="I35" s="378">
        <f t="shared" si="0"/>
        <v>3580.6064999999999</v>
      </c>
      <c r="J35" s="379">
        <v>104.6553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24">
        <v>703</v>
      </c>
      <c r="E36" s="325">
        <v>703</v>
      </c>
      <c r="F36" s="349">
        <v>18.186</v>
      </c>
      <c r="G36" s="349">
        <v>59.792000000000002</v>
      </c>
      <c r="H36" s="325"/>
      <c r="I36" s="378">
        <f t="shared" si="0"/>
        <v>643.20799999999997</v>
      </c>
      <c r="J36" s="408">
        <v>70.709000000000003</v>
      </c>
      <c r="K36" s="129"/>
      <c r="L36" s="158"/>
      <c r="M36" s="158"/>
    </row>
    <row r="37" spans="1:13" ht="17.25" customHeight="1" thickBot="1" x14ac:dyDescent="0.3">
      <c r="B37" s="120"/>
      <c r="C37" s="175" t="s">
        <v>79</v>
      </c>
      <c r="D37" s="324">
        <v>3000</v>
      </c>
      <c r="E37" s="325">
        <v>3000</v>
      </c>
      <c r="F37" s="325">
        <v>68</v>
      </c>
      <c r="G37" s="325">
        <v>179</v>
      </c>
      <c r="H37" s="377"/>
      <c r="I37" s="378">
        <f t="shared" si="0"/>
        <v>2821</v>
      </c>
      <c r="J37" s="408"/>
      <c r="K37" s="129"/>
      <c r="L37" s="158"/>
      <c r="M37" s="158"/>
    </row>
    <row r="38" spans="1:13" ht="17.25" customHeight="1" thickBot="1" x14ac:dyDescent="0.3">
      <c r="B38" s="120"/>
      <c r="C38" s="175" t="s">
        <v>67</v>
      </c>
      <c r="D38" s="324">
        <v>7000</v>
      </c>
      <c r="E38" s="325">
        <v>7000</v>
      </c>
      <c r="F38" s="325">
        <v>83.305300000000003</v>
      </c>
      <c r="G38" s="325">
        <v>7000</v>
      </c>
      <c r="H38" s="325"/>
      <c r="I38" s="378">
        <f t="shared" si="0"/>
        <v>0</v>
      </c>
      <c r="J38" s="408">
        <v>7000</v>
      </c>
      <c r="K38" s="129"/>
      <c r="L38" s="158"/>
      <c r="M38" s="158"/>
    </row>
    <row r="39" spans="1:13" ht="17.25" customHeight="1" thickBot="1" x14ac:dyDescent="0.3">
      <c r="B39" s="120"/>
      <c r="C39" s="175" t="s">
        <v>87</v>
      </c>
      <c r="D39" s="324">
        <v>3000</v>
      </c>
      <c r="E39" s="325">
        <v>3000</v>
      </c>
      <c r="F39" s="325"/>
      <c r="G39" s="325"/>
      <c r="H39" s="325"/>
      <c r="I39" s="378">
        <f t="shared" si="0"/>
        <v>3000</v>
      </c>
      <c r="J39" s="408"/>
      <c r="K39" s="129"/>
      <c r="L39" s="158"/>
      <c r="M39" s="158"/>
    </row>
    <row r="40" spans="1:13" ht="17.25" customHeight="1" thickBot="1" x14ac:dyDescent="0.3">
      <c r="B40" s="120"/>
      <c r="C40" s="175" t="s">
        <v>103</v>
      </c>
      <c r="D40" s="324">
        <v>500</v>
      </c>
      <c r="E40" s="325">
        <v>500</v>
      </c>
      <c r="F40" s="325"/>
      <c r="G40" s="325"/>
      <c r="H40" s="325"/>
      <c r="I40" s="378">
        <f t="shared" si="0"/>
        <v>500</v>
      </c>
      <c r="J40" s="408"/>
      <c r="K40" s="129"/>
      <c r="L40" s="158"/>
      <c r="M40" s="158"/>
    </row>
    <row r="41" spans="1:13" ht="14.1" customHeight="1" thickBot="1" x14ac:dyDescent="0.3">
      <c r="B41" s="120"/>
      <c r="C41" s="153" t="s">
        <v>14</v>
      </c>
      <c r="D41" s="324">
        <v>0</v>
      </c>
      <c r="E41" s="325"/>
      <c r="F41" s="325">
        <v>28</v>
      </c>
      <c r="G41" s="325">
        <v>111</v>
      </c>
      <c r="H41" s="325"/>
      <c r="I41" s="378">
        <f t="shared" si="0"/>
        <v>-111</v>
      </c>
      <c r="J41" s="408">
        <v>36</v>
      </c>
      <c r="K41" s="129"/>
      <c r="L41" s="158"/>
      <c r="M41" s="158"/>
    </row>
    <row r="42" spans="1:13" ht="16.5" customHeight="1" thickBot="1" x14ac:dyDescent="0.3">
      <c r="B42" s="120"/>
      <c r="C42" s="181" t="s">
        <v>9</v>
      </c>
      <c r="D42" s="326">
        <f>D21+D24+D35+D36+D37+D38+D41</f>
        <v>346659</v>
      </c>
      <c r="E42" s="327">
        <f>E21+E24+E35+E36+E37+E38+E39+E40+E41</f>
        <v>349932</v>
      </c>
      <c r="F42" s="199">
        <f>F21+F24+F35+F36+F38+F41+F37</f>
        <v>19167.884900000005</v>
      </c>
      <c r="G42" s="199">
        <f>G21+G24+G35+G36+G37+G38+G41</f>
        <v>100520.91380000001</v>
      </c>
      <c r="H42" s="199">
        <f>H26+H27+H28+H29+H33</f>
        <v>0</v>
      </c>
      <c r="I42" s="307">
        <f>I21+I24+I35+I36+I37+I38+I39+I40+I41</f>
        <v>249411.08619999999</v>
      </c>
      <c r="J42" s="200">
        <f>J21+J24+J35+J36+J37+J38+J39+J40+J41</f>
        <v>88736.8269</v>
      </c>
      <c r="K42" s="129"/>
      <c r="L42" s="158"/>
      <c r="M42" s="158"/>
    </row>
    <row r="43" spans="1:13" ht="14.1" customHeight="1" x14ac:dyDescent="0.25">
      <c r="A43" s="16"/>
      <c r="B43" s="123"/>
      <c r="C43" s="124" t="s">
        <v>86</v>
      </c>
      <c r="D43" s="132"/>
      <c r="E43" s="132"/>
      <c r="F43" s="173"/>
      <c r="G43" s="173"/>
      <c r="H43" s="165"/>
      <c r="I43" s="165"/>
      <c r="J43" s="165"/>
      <c r="K43" s="125"/>
      <c r="L43" s="124"/>
      <c r="M43" s="124"/>
    </row>
    <row r="44" spans="1:13" s="16" customFormat="1" ht="14.1" customHeight="1" x14ac:dyDescent="0.25">
      <c r="B44" s="123"/>
      <c r="C44" s="133" t="s">
        <v>81</v>
      </c>
      <c r="D44" s="132"/>
      <c r="E44" s="132"/>
      <c r="F44" s="132"/>
      <c r="G44" s="132"/>
      <c r="H44" s="158"/>
      <c r="I44" s="158"/>
      <c r="J44" s="158"/>
      <c r="K44" s="125"/>
      <c r="L44" s="124"/>
      <c r="M44" s="124"/>
    </row>
    <row r="45" spans="1:13" s="16" customFormat="1" ht="14.1" customHeight="1" x14ac:dyDescent="0.25">
      <c r="B45" s="123"/>
      <c r="C45" s="205" t="s">
        <v>113</v>
      </c>
      <c r="D45" s="207"/>
      <c r="E45" s="207"/>
      <c r="F45" s="207"/>
      <c r="G45" s="132"/>
      <c r="H45" s="158"/>
      <c r="I45" s="158"/>
      <c r="J45" s="119"/>
      <c r="K45" s="125"/>
      <c r="L45" s="124"/>
      <c r="M45" s="124"/>
    </row>
    <row r="46" spans="1:13" s="16" customFormat="1" ht="10.5" customHeight="1" thickBot="1" x14ac:dyDescent="0.3">
      <c r="B46" s="134"/>
      <c r="D46" s="375"/>
      <c r="E46" s="375"/>
      <c r="F46" s="375"/>
      <c r="G46" s="376"/>
      <c r="H46" s="105"/>
      <c r="I46" s="105"/>
      <c r="J46" s="156"/>
      <c r="K46" s="136"/>
      <c r="L46" s="124"/>
      <c r="M46" s="124"/>
    </row>
    <row r="47" spans="1:13" ht="12" customHeight="1" thickTop="1" x14ac:dyDescent="0.25">
      <c r="B47" s="6"/>
      <c r="C47" s="220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25">
      <c r="B49" s="421" t="s">
        <v>1</v>
      </c>
      <c r="C49" s="422"/>
      <c r="D49" s="422"/>
      <c r="E49" s="422"/>
      <c r="F49" s="422"/>
      <c r="G49" s="422"/>
      <c r="H49" s="422"/>
      <c r="I49" s="422"/>
      <c r="J49" s="422"/>
      <c r="K49" s="423"/>
      <c r="L49" s="208"/>
      <c r="M49" s="208"/>
    </row>
    <row r="50" spans="2:13" ht="12" customHeight="1" thickBot="1" x14ac:dyDescent="0.3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435" t="s">
        <v>2</v>
      </c>
      <c r="D51" s="436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27</v>
      </c>
      <c r="D52" s="251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</v>
      </c>
      <c r="D53" s="251">
        <v>12225</v>
      </c>
      <c r="E53" s="139"/>
      <c r="F53" s="139"/>
      <c r="G53" s="178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0"/>
      <c r="C54" s="140" t="s">
        <v>28</v>
      </c>
      <c r="D54" s="251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">
      <c r="B55" s="120"/>
      <c r="C55" s="140" t="s">
        <v>31</v>
      </c>
      <c r="D55" s="251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">
      <c r="B56" s="126"/>
      <c r="C56" s="141"/>
      <c r="D56" s="252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">
      <c r="B57" s="426" t="s">
        <v>8</v>
      </c>
      <c r="C57" s="427"/>
      <c r="D57" s="427"/>
      <c r="E57" s="427"/>
      <c r="F57" s="427"/>
      <c r="G57" s="427"/>
      <c r="H57" s="427"/>
      <c r="I57" s="427"/>
      <c r="J57" s="427"/>
      <c r="K57" s="428"/>
      <c r="L57" s="208"/>
      <c r="M57" s="208"/>
    </row>
    <row r="58" spans="2:13" s="3" customFormat="1" ht="48" thickBot="1" x14ac:dyDescent="0.3">
      <c r="B58" s="143"/>
      <c r="C58" s="180" t="s">
        <v>19</v>
      </c>
      <c r="D58" s="198" t="s">
        <v>20</v>
      </c>
      <c r="E58" s="196" t="str">
        <f>F20</f>
        <v>LANDET KVANTUM UKE 8</v>
      </c>
      <c r="F58" s="196" t="str">
        <f>G20</f>
        <v>LANDET KVANTUM T.O.M UKE 8</v>
      </c>
      <c r="G58" s="196" t="str">
        <f>I20</f>
        <v>RESTKVOTER</v>
      </c>
      <c r="H58" s="197" t="str">
        <f>J20</f>
        <v>LANDET KVANTUM T.O.M. UKE 8 2017</v>
      </c>
      <c r="I58" s="144"/>
      <c r="J58" s="144"/>
      <c r="K58" s="145"/>
      <c r="L58" s="144"/>
      <c r="M58" s="144"/>
    </row>
    <row r="59" spans="2:13" ht="14.1" customHeight="1" x14ac:dyDescent="0.25">
      <c r="B59" s="146"/>
      <c r="C59" s="380" t="s">
        <v>32</v>
      </c>
      <c r="D59" s="443">
        <v>5346</v>
      </c>
      <c r="E59" s="396">
        <v>10.2219</v>
      </c>
      <c r="F59" s="355">
        <v>149.9522</v>
      </c>
      <c r="G59" s="445">
        <f>D59-F59-F60</f>
        <v>5061.8712000000005</v>
      </c>
      <c r="H59" s="394">
        <v>30.070799999999998</v>
      </c>
      <c r="I59" s="162"/>
      <c r="J59" s="162"/>
      <c r="K59" s="190"/>
      <c r="L59" s="106"/>
      <c r="M59" s="106"/>
    </row>
    <row r="60" spans="2:13" ht="14.1" customHeight="1" x14ac:dyDescent="0.25">
      <c r="B60" s="146"/>
      <c r="C60" s="147" t="s">
        <v>29</v>
      </c>
      <c r="D60" s="444"/>
      <c r="E60" s="382">
        <v>13.8081</v>
      </c>
      <c r="F60" s="401">
        <v>134.17660000000001</v>
      </c>
      <c r="G60" s="446"/>
      <c r="H60" s="357">
        <v>108.4431</v>
      </c>
      <c r="I60" s="162"/>
      <c r="J60" s="162"/>
      <c r="K60" s="190"/>
      <c r="L60" s="106"/>
      <c r="M60" s="106"/>
    </row>
    <row r="61" spans="2:13" ht="14.1" customHeight="1" thickBot="1" x14ac:dyDescent="0.3">
      <c r="B61" s="146"/>
      <c r="C61" s="148" t="s">
        <v>76</v>
      </c>
      <c r="D61" s="410">
        <v>200</v>
      </c>
      <c r="E61" s="397">
        <v>0.73180000000000001</v>
      </c>
      <c r="F61" s="403">
        <v>12.632999999999999</v>
      </c>
      <c r="G61" s="411">
        <f>D61-F61</f>
        <v>187.36699999999999</v>
      </c>
      <c r="H61" s="306">
        <v>2.5192000000000001</v>
      </c>
      <c r="I61" s="162"/>
      <c r="J61" s="162"/>
      <c r="K61" s="190"/>
      <c r="L61" s="106"/>
      <c r="M61" s="106"/>
    </row>
    <row r="62" spans="2:13" s="98" customFormat="1" ht="15.6" customHeight="1" x14ac:dyDescent="0.25">
      <c r="B62" s="163"/>
      <c r="C62" s="149" t="s">
        <v>57</v>
      </c>
      <c r="D62" s="356">
        <v>8019</v>
      </c>
      <c r="E62" s="398">
        <f>SUM(E63:E65)</f>
        <v>3.9969999999999999</v>
      </c>
      <c r="F62" s="355">
        <f>F63+F64+F65</f>
        <v>26.938099999999999</v>
      </c>
      <c r="G62" s="401">
        <f>D62-F62</f>
        <v>7992.0618999999997</v>
      </c>
      <c r="H62" s="358">
        <f>H63+H64+H65</f>
        <v>12.727300000000001</v>
      </c>
      <c r="I62" s="164"/>
      <c r="J62" s="164"/>
      <c r="K62" s="190"/>
      <c r="L62" s="106"/>
      <c r="M62" s="106"/>
    </row>
    <row r="63" spans="2:13" s="22" customFormat="1" ht="14.1" customHeight="1" x14ac:dyDescent="0.25">
      <c r="B63" s="150"/>
      <c r="C63" s="151" t="s">
        <v>33</v>
      </c>
      <c r="D63" s="245"/>
      <c r="E63" s="383">
        <v>0.99050000000000005</v>
      </c>
      <c r="F63" s="367">
        <v>6.8705999999999996</v>
      </c>
      <c r="G63" s="367"/>
      <c r="H63" s="368">
        <v>4.0772000000000004</v>
      </c>
      <c r="I63" s="152"/>
      <c r="J63" s="152"/>
      <c r="K63" s="190"/>
      <c r="L63" s="106"/>
      <c r="M63" s="106"/>
    </row>
    <row r="64" spans="2:13" s="22" customFormat="1" ht="14.1" customHeight="1" x14ac:dyDescent="0.25">
      <c r="B64" s="150"/>
      <c r="C64" s="151" t="s">
        <v>34</v>
      </c>
      <c r="D64" s="245"/>
      <c r="E64" s="383">
        <v>2.1461999999999999</v>
      </c>
      <c r="F64" s="367">
        <v>15.004799999999999</v>
      </c>
      <c r="G64" s="367"/>
      <c r="H64" s="368">
        <v>4.7393000000000001</v>
      </c>
      <c r="I64" s="177"/>
      <c r="J64" s="177"/>
      <c r="K64" s="190"/>
      <c r="L64" s="106"/>
      <c r="M64" s="106"/>
    </row>
    <row r="65" spans="2:13" s="22" customFormat="1" ht="14.1" customHeight="1" thickBot="1" x14ac:dyDescent="0.3">
      <c r="B65" s="150"/>
      <c r="C65" s="228" t="s">
        <v>35</v>
      </c>
      <c r="D65" s="246"/>
      <c r="E65" s="384">
        <v>0.86029999999999995</v>
      </c>
      <c r="F65" s="385">
        <v>5.0627000000000004</v>
      </c>
      <c r="G65" s="385"/>
      <c r="H65" s="395">
        <v>3.9108000000000001</v>
      </c>
      <c r="I65" s="177"/>
      <c r="J65" s="177"/>
      <c r="K65" s="190"/>
      <c r="L65" s="106"/>
      <c r="M65" s="106"/>
    </row>
    <row r="66" spans="2:13" ht="14.1" customHeight="1" thickBot="1" x14ac:dyDescent="0.3">
      <c r="B66" s="120"/>
      <c r="C66" s="153" t="s">
        <v>36</v>
      </c>
      <c r="D66" s="230">
        <v>190</v>
      </c>
      <c r="E66" s="399"/>
      <c r="F66" s="392"/>
      <c r="G66" s="392">
        <f>D66-F66</f>
        <v>190</v>
      </c>
      <c r="H66" s="236"/>
      <c r="I66" s="158"/>
      <c r="J66" s="158"/>
      <c r="K66" s="190"/>
      <c r="L66" s="106"/>
      <c r="M66" s="106"/>
    </row>
    <row r="67" spans="2:13" ht="14.1" customHeight="1" thickBot="1" x14ac:dyDescent="0.3">
      <c r="B67" s="120"/>
      <c r="C67" s="153" t="s">
        <v>14</v>
      </c>
      <c r="D67" s="229"/>
      <c r="E67" s="400"/>
      <c r="F67" s="402"/>
      <c r="G67" s="402"/>
      <c r="H67" s="302"/>
      <c r="I67" s="158"/>
      <c r="J67" s="158"/>
      <c r="K67" s="190"/>
      <c r="L67" s="106"/>
      <c r="M67" s="106"/>
    </row>
    <row r="68" spans="2:13" s="3" customFormat="1" ht="16.5" customHeight="1" thickBot="1" x14ac:dyDescent="0.3">
      <c r="B68" s="118"/>
      <c r="C68" s="181" t="s">
        <v>9</v>
      </c>
      <c r="D68" s="188">
        <v>12225</v>
      </c>
      <c r="E68" s="307">
        <f>E59+E60+E61+E62+E66+E67</f>
        <v>28.758800000000001</v>
      </c>
      <c r="F68" s="203">
        <f>F59+F60+F61+F62+F66+F67</f>
        <v>323.69990000000001</v>
      </c>
      <c r="G68" s="203">
        <f>D68-F68</f>
        <v>11901.3001</v>
      </c>
      <c r="H68" s="211">
        <f>H59+H60+H61+H62+H66+H67</f>
        <v>153.76040000000003</v>
      </c>
      <c r="I68" s="174"/>
      <c r="J68" s="174"/>
      <c r="K68" s="190"/>
      <c r="L68" s="106"/>
      <c r="M68" s="106"/>
    </row>
    <row r="69" spans="2:13" s="3" customFormat="1" ht="19.149999999999999" customHeight="1" thickBot="1" x14ac:dyDescent="0.3">
      <c r="B69" s="159"/>
      <c r="C69" s="433"/>
      <c r="D69" s="433"/>
      <c r="E69" s="433"/>
      <c r="F69" s="225"/>
      <c r="G69" s="155"/>
      <c r="H69" s="176"/>
      <c r="I69" s="160"/>
      <c r="J69" s="160"/>
      <c r="K69" s="161"/>
      <c r="L69" s="4"/>
      <c r="M69" s="4"/>
    </row>
    <row r="70" spans="2:13" ht="12" customHeight="1" thickTop="1" x14ac:dyDescent="0.25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25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25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25">
      <c r="B74" s="421" t="s">
        <v>1</v>
      </c>
      <c r="C74" s="422"/>
      <c r="D74" s="422"/>
      <c r="E74" s="422"/>
      <c r="F74" s="422"/>
      <c r="G74" s="422"/>
      <c r="H74" s="422"/>
      <c r="I74" s="422"/>
      <c r="J74" s="422"/>
      <c r="K74" s="423"/>
      <c r="L74" s="208"/>
      <c r="M74" s="208"/>
    </row>
    <row r="75" spans="2:13" ht="4.5" customHeight="1" thickBot="1" x14ac:dyDescent="0.3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">
      <c r="B76" s="118"/>
      <c r="C76" s="424" t="s">
        <v>2</v>
      </c>
      <c r="D76" s="425"/>
      <c r="E76" s="424" t="s">
        <v>20</v>
      </c>
      <c r="F76" s="429"/>
      <c r="G76" s="424" t="s">
        <v>21</v>
      </c>
      <c r="H76" s="425"/>
      <c r="I76" s="158"/>
      <c r="J76" s="158"/>
      <c r="K76" s="116"/>
      <c r="L76" s="137"/>
      <c r="M76" s="137"/>
    </row>
    <row r="77" spans="2:13" ht="15" x14ac:dyDescent="0.25">
      <c r="B77" s="253"/>
      <c r="C77" s="167" t="s">
        <v>27</v>
      </c>
      <c r="D77" s="171">
        <v>99230</v>
      </c>
      <c r="E77" s="254" t="s">
        <v>5</v>
      </c>
      <c r="F77" s="247">
        <v>36895</v>
      </c>
      <c r="G77" s="255" t="s">
        <v>25</v>
      </c>
      <c r="H77" s="247">
        <v>10835</v>
      </c>
      <c r="I77" s="168"/>
      <c r="J77" s="168"/>
      <c r="K77" s="256"/>
      <c r="L77" s="297"/>
      <c r="M77" s="137"/>
    </row>
    <row r="78" spans="2:13" ht="15" x14ac:dyDescent="0.25">
      <c r="B78" s="253"/>
      <c r="C78" s="167" t="s">
        <v>3</v>
      </c>
      <c r="D78" s="171">
        <v>90230</v>
      </c>
      <c r="E78" s="257" t="s">
        <v>6</v>
      </c>
      <c r="F78" s="171">
        <v>60197</v>
      </c>
      <c r="G78" s="255" t="s">
        <v>58</v>
      </c>
      <c r="H78" s="171">
        <v>44546</v>
      </c>
      <c r="I78" s="168"/>
      <c r="J78" s="168"/>
      <c r="K78" s="256"/>
      <c r="L78" s="297"/>
      <c r="M78" s="137"/>
    </row>
    <row r="79" spans="2:13" ht="18" thickBot="1" x14ac:dyDescent="0.3">
      <c r="B79" s="253"/>
      <c r="C79" s="167" t="s">
        <v>28</v>
      </c>
      <c r="D79" s="171">
        <v>12845</v>
      </c>
      <c r="E79" s="167" t="s">
        <v>94</v>
      </c>
      <c r="F79" s="171">
        <v>2138</v>
      </c>
      <c r="G79" s="255" t="s">
        <v>59</v>
      </c>
      <c r="H79" s="171">
        <v>4816</v>
      </c>
      <c r="I79" s="168"/>
      <c r="J79" s="168"/>
      <c r="K79" s="256"/>
      <c r="L79" s="297"/>
      <c r="M79" s="137"/>
    </row>
    <row r="80" spans="2:13" ht="14.1" customHeight="1" thickBot="1" x14ac:dyDescent="0.3">
      <c r="B80" s="253"/>
      <c r="C80" s="122" t="s">
        <v>31</v>
      </c>
      <c r="D80" s="172">
        <f>SUM(D77:D79)</f>
        <v>202305</v>
      </c>
      <c r="E80" s="122" t="s">
        <v>7</v>
      </c>
      <c r="F80" s="172">
        <f>SUM(F77:F79)</f>
        <v>99230</v>
      </c>
      <c r="G80" s="122" t="s">
        <v>6</v>
      </c>
      <c r="H80" s="172">
        <f>SUM(H77:H79)</f>
        <v>60197</v>
      </c>
      <c r="I80" s="168"/>
      <c r="J80" s="168"/>
      <c r="K80" s="258"/>
      <c r="L80" s="261"/>
      <c r="M80" s="119"/>
    </row>
    <row r="81" spans="1:13" ht="12" customHeight="1" x14ac:dyDescent="0.25">
      <c r="B81" s="253"/>
      <c r="C81" s="412" t="s">
        <v>104</v>
      </c>
      <c r="D81" s="204"/>
      <c r="E81" s="204"/>
      <c r="F81" s="204"/>
      <c r="G81" s="204"/>
      <c r="H81" s="204"/>
      <c r="I81" s="260"/>
      <c r="J81" s="261"/>
      <c r="K81" s="258"/>
      <c r="L81" s="261"/>
      <c r="M81" s="119"/>
    </row>
    <row r="82" spans="1:13" ht="14.25" customHeight="1" x14ac:dyDescent="0.25">
      <c r="B82" s="253"/>
      <c r="C82" s="434"/>
      <c r="D82" s="434"/>
      <c r="E82" s="434"/>
      <c r="F82" s="434"/>
      <c r="G82" s="434"/>
      <c r="H82" s="434"/>
      <c r="I82" s="260"/>
      <c r="J82" s="261"/>
      <c r="K82" s="258"/>
      <c r="L82" s="261"/>
      <c r="M82" s="119"/>
    </row>
    <row r="83" spans="1:13" ht="6" customHeight="1" thickBot="1" x14ac:dyDescent="0.3">
      <c r="B83" s="253"/>
      <c r="C83" s="434"/>
      <c r="D83" s="434"/>
      <c r="E83" s="434"/>
      <c r="F83" s="434"/>
      <c r="G83" s="434"/>
      <c r="H83" s="434"/>
      <c r="I83" s="261"/>
      <c r="J83" s="261"/>
      <c r="K83" s="258"/>
      <c r="L83" s="261"/>
      <c r="M83" s="119"/>
    </row>
    <row r="84" spans="1:13" ht="14.1" customHeight="1" x14ac:dyDescent="0.25">
      <c r="B84" s="430" t="s">
        <v>8</v>
      </c>
      <c r="C84" s="431"/>
      <c r="D84" s="431"/>
      <c r="E84" s="431"/>
      <c r="F84" s="431"/>
      <c r="G84" s="431"/>
      <c r="H84" s="431"/>
      <c r="I84" s="431"/>
      <c r="J84" s="431"/>
      <c r="K84" s="432"/>
      <c r="L84" s="298"/>
      <c r="M84" s="208"/>
    </row>
    <row r="85" spans="1:13" ht="5.25" customHeight="1" thickBot="1" x14ac:dyDescent="0.3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">
      <c r="A86" s="121"/>
      <c r="B86" s="119"/>
      <c r="C86" s="180" t="s">
        <v>19</v>
      </c>
      <c r="D86" s="333" t="s">
        <v>77</v>
      </c>
      <c r="E86" s="328" t="s">
        <v>74</v>
      </c>
      <c r="F86" s="196" t="str">
        <f>F20</f>
        <v>LANDET KVANTUM UKE 8</v>
      </c>
      <c r="G86" s="196" t="str">
        <f>G20</f>
        <v>LANDET KVANTUM T.O.M UKE 8</v>
      </c>
      <c r="H86" s="196" t="str">
        <f>I20</f>
        <v>RESTKVOTER</v>
      </c>
      <c r="I86" s="197" t="str">
        <f>J20</f>
        <v>LANDET KVANTUM T.O.M. UKE 8 2017</v>
      </c>
      <c r="J86" s="119"/>
      <c r="K86" s="10"/>
      <c r="L86" s="119"/>
      <c r="M86" s="119"/>
    </row>
    <row r="87" spans="1:13" ht="14.1" customHeight="1" x14ac:dyDescent="0.25">
      <c r="A87" s="121"/>
      <c r="B87" s="119"/>
      <c r="C87" s="351" t="s">
        <v>16</v>
      </c>
      <c r="D87" s="319">
        <f>D89+D88</f>
        <v>36895</v>
      </c>
      <c r="E87" s="336">
        <f>E89+E88</f>
        <v>36973</v>
      </c>
      <c r="F87" s="336">
        <f>F89+F88</f>
        <v>1481.7471</v>
      </c>
      <c r="G87" s="336">
        <f>G88+G89</f>
        <v>11828.311099999999</v>
      </c>
      <c r="H87" s="336">
        <f>H88+H89</f>
        <v>25144.688899999997</v>
      </c>
      <c r="I87" s="337">
        <f>I88+I89</f>
        <v>9109.3401999999987</v>
      </c>
      <c r="J87" s="158"/>
      <c r="K87" s="129"/>
      <c r="L87" s="158"/>
      <c r="M87" s="158"/>
    </row>
    <row r="88" spans="1:13" ht="14.1" customHeight="1" x14ac:dyDescent="0.25">
      <c r="A88" s="121"/>
      <c r="B88" s="119"/>
      <c r="C88" s="265" t="s">
        <v>12</v>
      </c>
      <c r="D88" s="320">
        <v>36145</v>
      </c>
      <c r="E88" s="338">
        <v>36223</v>
      </c>
      <c r="F88" s="338">
        <v>1479.0269000000001</v>
      </c>
      <c r="G88" s="338">
        <v>11672.3735</v>
      </c>
      <c r="H88" s="338">
        <f>E88-G88</f>
        <v>24550.626499999998</v>
      </c>
      <c r="I88" s="339">
        <v>8995.4172999999992</v>
      </c>
      <c r="J88" s="158"/>
      <c r="K88" s="129"/>
      <c r="L88" s="158"/>
      <c r="M88" s="158"/>
    </row>
    <row r="89" spans="1:13" ht="15.75" thickBot="1" x14ac:dyDescent="0.3">
      <c r="A89" s="121"/>
      <c r="B89" s="119"/>
      <c r="C89" s="352" t="s">
        <v>11</v>
      </c>
      <c r="D89" s="332">
        <v>750</v>
      </c>
      <c r="E89" s="340">
        <v>750</v>
      </c>
      <c r="F89" s="340">
        <v>2.7202000000000002</v>
      </c>
      <c r="G89" s="340">
        <v>155.9376</v>
      </c>
      <c r="H89" s="340">
        <f>E89-G89</f>
        <v>594.06240000000003</v>
      </c>
      <c r="I89" s="341">
        <v>113.9229</v>
      </c>
      <c r="J89" s="158"/>
      <c r="K89" s="129"/>
      <c r="L89" s="158"/>
      <c r="M89" s="158"/>
    </row>
    <row r="90" spans="1:13" ht="14.1" customHeight="1" x14ac:dyDescent="0.25">
      <c r="A90" s="121"/>
      <c r="B90" s="4"/>
      <c r="C90" s="264" t="s">
        <v>17</v>
      </c>
      <c r="D90" s="319">
        <f t="shared" ref="D90:I90" si="1">D91+D96+D97</f>
        <v>61712</v>
      </c>
      <c r="E90" s="336">
        <f t="shared" si="1"/>
        <v>72590</v>
      </c>
      <c r="F90" s="336">
        <f t="shared" si="1"/>
        <v>1668.8205000000003</v>
      </c>
      <c r="G90" s="336">
        <f t="shared" si="1"/>
        <v>11613.814700000001</v>
      </c>
      <c r="H90" s="336">
        <f>H91+H96+H97</f>
        <v>60976.185299999997</v>
      </c>
      <c r="I90" s="337">
        <f t="shared" si="1"/>
        <v>11954.8995</v>
      </c>
      <c r="J90" s="158"/>
      <c r="K90" s="129"/>
      <c r="L90" s="158"/>
      <c r="M90" s="158"/>
    </row>
    <row r="91" spans="1:13" ht="15.75" customHeight="1" x14ac:dyDescent="0.25">
      <c r="A91" s="121"/>
      <c r="B91" s="39"/>
      <c r="C91" s="271" t="s">
        <v>98</v>
      </c>
      <c r="D91" s="321">
        <f t="shared" ref="D91:I91" si="2">D92+D93+D94+D95</f>
        <v>46061</v>
      </c>
      <c r="E91" s="342">
        <f t="shared" si="2"/>
        <v>55764</v>
      </c>
      <c r="F91" s="342">
        <f t="shared" si="2"/>
        <v>1174.1890000000001</v>
      </c>
      <c r="G91" s="342">
        <f t="shared" si="2"/>
        <v>7760.2056000000011</v>
      </c>
      <c r="H91" s="342">
        <f>H92+H93+H94+H95</f>
        <v>48003.794399999999</v>
      </c>
      <c r="I91" s="343">
        <f t="shared" si="2"/>
        <v>6127.3708999999999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0" t="s">
        <v>22</v>
      </c>
      <c r="D92" s="322">
        <f>12562+588</f>
        <v>13150</v>
      </c>
      <c r="E92" s="344">
        <v>16207</v>
      </c>
      <c r="F92" s="344">
        <v>412.06970000000001</v>
      </c>
      <c r="G92" s="344">
        <v>2433.9924000000001</v>
      </c>
      <c r="H92" s="344">
        <f t="shared" ref="H92:H100" si="3">E92-G92</f>
        <v>13773.007600000001</v>
      </c>
      <c r="I92" s="345">
        <v>1676.6886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0" t="s">
        <v>23</v>
      </c>
      <c r="D93" s="322">
        <f>11582+927</f>
        <v>12509</v>
      </c>
      <c r="E93" s="344">
        <v>15344</v>
      </c>
      <c r="F93" s="344">
        <v>532.17470000000003</v>
      </c>
      <c r="G93" s="344">
        <v>3229.7323000000001</v>
      </c>
      <c r="H93" s="344">
        <f t="shared" si="3"/>
        <v>12114.2677</v>
      </c>
      <c r="I93" s="345">
        <v>2183.1572999999999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0" t="s">
        <v>24</v>
      </c>
      <c r="D94" s="322">
        <v>13141</v>
      </c>
      <c r="E94" s="344">
        <v>16284</v>
      </c>
      <c r="F94" s="344">
        <v>180.7551</v>
      </c>
      <c r="G94" s="344">
        <v>1932.1283000000001</v>
      </c>
      <c r="H94" s="344">
        <f t="shared" si="3"/>
        <v>14351.8717</v>
      </c>
      <c r="I94" s="345">
        <v>1763.6771000000001</v>
      </c>
      <c r="J94" s="158"/>
      <c r="K94" s="129"/>
      <c r="L94" s="158"/>
      <c r="M94" s="158"/>
    </row>
    <row r="95" spans="1:13" ht="14.1" customHeight="1" x14ac:dyDescent="0.25">
      <c r="A95" s="116"/>
      <c r="B95" s="137"/>
      <c r="C95" s="270" t="s">
        <v>99</v>
      </c>
      <c r="D95" s="322">
        <v>7261</v>
      </c>
      <c r="E95" s="344">
        <v>7929</v>
      </c>
      <c r="F95" s="344">
        <v>49.189500000000002</v>
      </c>
      <c r="G95" s="344">
        <v>164.3526</v>
      </c>
      <c r="H95" s="344">
        <f t="shared" si="3"/>
        <v>7764.6473999999998</v>
      </c>
      <c r="I95" s="345">
        <v>503.84789999999998</v>
      </c>
      <c r="J95" s="158"/>
      <c r="K95" s="129"/>
      <c r="L95" s="158"/>
      <c r="M95" s="158"/>
    </row>
    <row r="96" spans="1:13" ht="14.1" customHeight="1" x14ac:dyDescent="0.25">
      <c r="A96" s="116"/>
      <c r="B96" s="137"/>
      <c r="C96" s="271" t="s">
        <v>29</v>
      </c>
      <c r="D96" s="321">
        <v>10835</v>
      </c>
      <c r="E96" s="342">
        <v>10858</v>
      </c>
      <c r="F96" s="342">
        <v>377.19709999999998</v>
      </c>
      <c r="G96" s="342">
        <v>3292.3388</v>
      </c>
      <c r="H96" s="342">
        <f t="shared" si="3"/>
        <v>7565.6612000000005</v>
      </c>
      <c r="I96" s="343">
        <v>5328.3477000000003</v>
      </c>
      <c r="J96" s="158"/>
      <c r="K96" s="129"/>
      <c r="L96" s="158"/>
      <c r="M96" s="158"/>
    </row>
    <row r="97" spans="1:13" ht="14.1" customHeight="1" thickBot="1" x14ac:dyDescent="0.3">
      <c r="A97" s="121"/>
      <c r="B97" s="39"/>
      <c r="C97" s="272" t="s">
        <v>95</v>
      </c>
      <c r="D97" s="329">
        <v>4816</v>
      </c>
      <c r="E97" s="353">
        <v>5968</v>
      </c>
      <c r="F97" s="353">
        <v>117.4344</v>
      </c>
      <c r="G97" s="353">
        <v>561.27030000000002</v>
      </c>
      <c r="H97" s="353">
        <f t="shared" si="3"/>
        <v>5406.7296999999999</v>
      </c>
      <c r="I97" s="354">
        <v>499.18090000000001</v>
      </c>
      <c r="J97" s="158"/>
      <c r="K97" s="129"/>
      <c r="L97" s="158"/>
      <c r="M97" s="158"/>
    </row>
    <row r="98" spans="1:13" ht="15.75" thickBot="1" x14ac:dyDescent="0.3">
      <c r="A98" s="121"/>
      <c r="B98" s="39"/>
      <c r="C98" s="175" t="s">
        <v>13</v>
      </c>
      <c r="D98" s="410">
        <v>323</v>
      </c>
      <c r="E98" s="349">
        <v>323</v>
      </c>
      <c r="F98" s="349">
        <v>3.3099999999999997E-2</v>
      </c>
      <c r="G98" s="349">
        <v>7.5084999999999997</v>
      </c>
      <c r="H98" s="349">
        <f t="shared" si="3"/>
        <v>315.49149999999997</v>
      </c>
      <c r="I98" s="350">
        <v>13.323499999999999</v>
      </c>
      <c r="J98" s="158"/>
      <c r="K98" s="129"/>
      <c r="L98" s="158"/>
      <c r="M98" s="158"/>
    </row>
    <row r="99" spans="1:13" ht="18" thickBot="1" x14ac:dyDescent="0.3">
      <c r="A99" s="121"/>
      <c r="B99" s="119"/>
      <c r="C99" s="175" t="s">
        <v>63</v>
      </c>
      <c r="D99" s="324">
        <v>300</v>
      </c>
      <c r="E99" s="325">
        <v>300</v>
      </c>
      <c r="F99" s="325">
        <v>2.5979999999999999</v>
      </c>
      <c r="G99" s="325">
        <v>300</v>
      </c>
      <c r="H99" s="325">
        <f t="shared" si="3"/>
        <v>0</v>
      </c>
      <c r="I99" s="331">
        <v>300</v>
      </c>
      <c r="J99" s="158"/>
      <c r="K99" s="129"/>
      <c r="L99" s="158"/>
      <c r="M99" s="158"/>
    </row>
    <row r="100" spans="1:13" ht="16.5" customHeight="1" thickBot="1" x14ac:dyDescent="0.3">
      <c r="A100" s="121"/>
      <c r="B100" s="119"/>
      <c r="C100" s="263" t="s">
        <v>14</v>
      </c>
      <c r="D100" s="324"/>
      <c r="E100" s="325"/>
      <c r="F100" s="325">
        <v>1</v>
      </c>
      <c r="G100" s="325">
        <v>55</v>
      </c>
      <c r="H100" s="325">
        <f t="shared" si="3"/>
        <v>-55</v>
      </c>
      <c r="I100" s="331">
        <v>5</v>
      </c>
      <c r="J100" s="158"/>
      <c r="K100" s="129"/>
      <c r="L100" s="158"/>
      <c r="M100" s="158"/>
    </row>
    <row r="101" spans="1:13" ht="16.5" thickBot="1" x14ac:dyDescent="0.3">
      <c r="A101" s="121"/>
      <c r="B101" s="119"/>
      <c r="C101" s="181" t="s">
        <v>9</v>
      </c>
      <c r="D101" s="326">
        <f t="shared" ref="D101:G101" si="4">D87+D90+D98+D99+D100</f>
        <v>99230</v>
      </c>
      <c r="E101" s="330">
        <f>E87+E90+E98+E99+E100</f>
        <v>110186</v>
      </c>
      <c r="F101" s="409">
        <f t="shared" si="4"/>
        <v>3154.1987000000004</v>
      </c>
      <c r="G101" s="409">
        <f t="shared" si="4"/>
        <v>23804.634300000002</v>
      </c>
      <c r="H101" s="226">
        <f>H87+H90+H98+H99+H100</f>
        <v>86381.365699999995</v>
      </c>
      <c r="I101" s="200">
        <f>I87+I90+I98+I99+I100</f>
        <v>21382.563199999997</v>
      </c>
      <c r="J101" s="158"/>
      <c r="K101" s="129"/>
      <c r="L101" s="158"/>
      <c r="M101" s="158"/>
    </row>
    <row r="102" spans="1:13" ht="15" x14ac:dyDescent="0.25">
      <c r="A102" s="121"/>
      <c r="B102" s="119"/>
      <c r="C102" s="124" t="s">
        <v>89</v>
      </c>
      <c r="D102" s="182"/>
      <c r="E102" s="182"/>
      <c r="F102" s="183"/>
      <c r="G102" s="183"/>
      <c r="H102" s="184"/>
      <c r="I102" s="165"/>
      <c r="J102" s="158"/>
      <c r="K102" s="129"/>
      <c r="L102" s="158"/>
      <c r="M102" s="158"/>
    </row>
    <row r="103" spans="1:13" ht="13.5" customHeight="1" x14ac:dyDescent="0.25">
      <c r="B103" s="13"/>
      <c r="C103" s="205" t="s">
        <v>114</v>
      </c>
      <c r="D103" s="132"/>
      <c r="E103" s="132"/>
      <c r="F103" s="173"/>
      <c r="G103" s="173"/>
      <c r="H103" s="165"/>
      <c r="I103" s="165"/>
      <c r="J103" s="165"/>
      <c r="K103" s="1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37</v>
      </c>
      <c r="I106" s="80"/>
      <c r="J106" s="80"/>
      <c r="L106" s="80"/>
      <c r="M106" s="80"/>
    </row>
    <row r="107" spans="1:13" ht="17.100000000000001" customHeight="1" thickTop="1" x14ac:dyDescent="0.25">
      <c r="B107" s="421" t="s">
        <v>1</v>
      </c>
      <c r="C107" s="422"/>
      <c r="D107" s="422"/>
      <c r="E107" s="422"/>
      <c r="F107" s="422"/>
      <c r="G107" s="422"/>
      <c r="H107" s="422"/>
      <c r="I107" s="422"/>
      <c r="J107" s="422"/>
      <c r="K107" s="423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24" t="s">
        <v>2</v>
      </c>
      <c r="D109" s="425"/>
      <c r="E109" s="424" t="s">
        <v>20</v>
      </c>
      <c r="F109" s="425"/>
      <c r="G109" s="424" t="s">
        <v>21</v>
      </c>
      <c r="H109" s="425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156950</v>
      </c>
      <c r="E110" s="166" t="s">
        <v>5</v>
      </c>
      <c r="F110" s="247">
        <v>56818</v>
      </c>
      <c r="G110" s="167" t="s">
        <v>25</v>
      </c>
      <c r="H110" s="247">
        <v>6419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58354</v>
      </c>
      <c r="G111" s="167" t="s">
        <v>58</v>
      </c>
      <c r="H111" s="171">
        <v>43765</v>
      </c>
      <c r="I111" s="38"/>
      <c r="J111" s="158"/>
      <c r="K111" s="10"/>
      <c r="L111" s="119"/>
      <c r="M111" s="119"/>
    </row>
    <row r="112" spans="1:13" ht="14.1" customHeight="1" x14ac:dyDescent="0.25">
      <c r="B112" s="120"/>
      <c r="C112" s="44" t="s">
        <v>105</v>
      </c>
      <c r="D112" s="171">
        <v>3550</v>
      </c>
      <c r="E112" s="167" t="s">
        <v>38</v>
      </c>
      <c r="F112" s="171">
        <v>38390</v>
      </c>
      <c r="G112" s="167" t="s">
        <v>59</v>
      </c>
      <c r="H112" s="171">
        <v>8170</v>
      </c>
      <c r="I112" s="158"/>
      <c r="J112" s="158"/>
      <c r="K112" s="121"/>
      <c r="L112" s="119"/>
      <c r="M112" s="119"/>
    </row>
    <row r="113" spans="2:13" ht="14.1" customHeight="1" thickBot="1" x14ac:dyDescent="0.3">
      <c r="B113" s="43"/>
      <c r="C113" s="413"/>
      <c r="D113" s="414"/>
      <c r="E113" s="414" t="s">
        <v>94</v>
      </c>
      <c r="F113" s="171">
        <v>3388</v>
      </c>
      <c r="G113" s="11"/>
      <c r="H113" s="413"/>
      <c r="I113" s="38"/>
      <c r="J113" s="158"/>
      <c r="K113" s="10"/>
      <c r="L113" s="119"/>
      <c r="M113" s="119"/>
    </row>
    <row r="114" spans="2:13" ht="14.1" customHeight="1" thickBot="1" x14ac:dyDescent="0.3">
      <c r="B114" s="9"/>
      <c r="C114" s="12" t="s">
        <v>31</v>
      </c>
      <c r="D114" s="172">
        <f>SUM(D110:D112)</f>
        <v>172500</v>
      </c>
      <c r="E114" s="415" t="s">
        <v>7</v>
      </c>
      <c r="F114" s="172">
        <f>SUM(F110:F113)</f>
        <v>156950</v>
      </c>
      <c r="G114" s="122" t="s">
        <v>6</v>
      </c>
      <c r="H114" s="416">
        <f>SUM(H110:H112)</f>
        <v>58354</v>
      </c>
      <c r="I114" s="38"/>
      <c r="J114" s="158"/>
      <c r="K114" s="10"/>
      <c r="L114" s="119"/>
      <c r="M114" s="119"/>
    </row>
    <row r="115" spans="2:13" s="16" customFormat="1" ht="12" customHeight="1" x14ac:dyDescent="0.25">
      <c r="B115" s="13"/>
      <c r="C115" s="124" t="s">
        <v>90</v>
      </c>
      <c r="D115" s="170"/>
      <c r="E115" s="170"/>
      <c r="F115" s="170"/>
      <c r="G115" s="124"/>
      <c r="H115" s="124"/>
      <c r="I115" s="14"/>
      <c r="J115" s="124"/>
      <c r="K115" s="15"/>
      <c r="L115" s="124"/>
      <c r="M115" s="124"/>
    </row>
    <row r="116" spans="2:13" ht="12" customHeight="1" thickBot="1" x14ac:dyDescent="0.3">
      <c r="B116" s="17"/>
      <c r="D116" s="18"/>
      <c r="E116" s="18"/>
      <c r="F116" s="18"/>
      <c r="G116" s="18"/>
      <c r="H116" s="18"/>
      <c r="I116" s="18"/>
      <c r="J116" s="127"/>
      <c r="K116" s="19"/>
      <c r="L116" s="119"/>
      <c r="M116" s="119"/>
    </row>
    <row r="117" spans="2:13" ht="17.100000000000001" customHeight="1" x14ac:dyDescent="0.25">
      <c r="B117" s="426" t="s">
        <v>8</v>
      </c>
      <c r="C117" s="427"/>
      <c r="D117" s="427"/>
      <c r="E117" s="427"/>
      <c r="F117" s="427"/>
      <c r="G117" s="427"/>
      <c r="H117" s="427"/>
      <c r="I117" s="427"/>
      <c r="J117" s="427"/>
      <c r="K117" s="428"/>
      <c r="L117" s="208"/>
      <c r="M117" s="208"/>
    </row>
    <row r="118" spans="2:13" ht="3.75" customHeight="1" thickBot="1" x14ac:dyDescent="0.3">
      <c r="B118" s="9"/>
      <c r="C118" s="14"/>
      <c r="D118" s="6"/>
      <c r="E118" s="6"/>
      <c r="F118" s="6"/>
      <c r="G118" s="6"/>
      <c r="H118" s="6"/>
      <c r="I118" s="6"/>
      <c r="J118" s="119"/>
      <c r="K118" s="10"/>
      <c r="L118" s="119"/>
      <c r="M118" s="119"/>
    </row>
    <row r="119" spans="2:13" s="3" customFormat="1" ht="61.5" customHeight="1" thickBot="1" x14ac:dyDescent="0.3">
      <c r="B119" s="2"/>
      <c r="C119" s="221" t="s">
        <v>19</v>
      </c>
      <c r="D119" s="180" t="s">
        <v>77</v>
      </c>
      <c r="E119" s="333" t="s">
        <v>74</v>
      </c>
      <c r="F119" s="189" t="str">
        <f>F20</f>
        <v>LANDET KVANTUM UKE 8</v>
      </c>
      <c r="G119" s="196" t="str">
        <f>G20</f>
        <v>LANDET KVANTUM T.O.M UKE 8</v>
      </c>
      <c r="H119" s="196" t="str">
        <f>I20</f>
        <v>RESTKVOTER</v>
      </c>
      <c r="I119" s="197" t="str">
        <f>J20</f>
        <v>LANDET KVANTUM T.O.M. UKE 8 2017</v>
      </c>
      <c r="J119" s="4"/>
      <c r="K119" s="1"/>
      <c r="L119" s="4"/>
      <c r="M119" s="4"/>
    </row>
    <row r="120" spans="2:13" s="71" customFormat="1" ht="14.1" customHeight="1" x14ac:dyDescent="0.25">
      <c r="B120" s="9"/>
      <c r="C120" s="264" t="s">
        <v>85</v>
      </c>
      <c r="D120" s="237">
        <f t="shared" ref="D120:I120" si="5">D121+D122+D123</f>
        <v>56818</v>
      </c>
      <c r="E120" s="381">
        <f t="shared" si="5"/>
        <v>60071</v>
      </c>
      <c r="F120" s="237">
        <f t="shared" si="5"/>
        <v>633.49890000000005</v>
      </c>
      <c r="G120" s="237">
        <f t="shared" si="5"/>
        <v>6345.0271000000002</v>
      </c>
      <c r="H120" s="355">
        <f t="shared" si="5"/>
        <v>53725.972900000001</v>
      </c>
      <c r="I120" s="358">
        <f t="shared" si="5"/>
        <v>6090.7532999999994</v>
      </c>
      <c r="J120" s="158"/>
      <c r="K120" s="129"/>
      <c r="L120" s="158"/>
      <c r="M120" s="158"/>
    </row>
    <row r="121" spans="2:13" ht="14.1" customHeight="1" x14ac:dyDescent="0.25">
      <c r="B121" s="9"/>
      <c r="C121" s="265" t="s">
        <v>12</v>
      </c>
      <c r="D121" s="249">
        <v>45454</v>
      </c>
      <c r="E121" s="386">
        <v>47834</v>
      </c>
      <c r="F121" s="249">
        <v>481.08769999999998</v>
      </c>
      <c r="G121" s="249">
        <v>4739.9844000000003</v>
      </c>
      <c r="H121" s="359">
        <f>E121-G121</f>
        <v>43094.015599999999</v>
      </c>
      <c r="I121" s="360">
        <v>4424.8419999999996</v>
      </c>
      <c r="J121" s="158"/>
      <c r="K121" s="129"/>
      <c r="L121" s="158"/>
      <c r="M121" s="158"/>
    </row>
    <row r="122" spans="2:13" ht="14.1" customHeight="1" x14ac:dyDescent="0.25">
      <c r="B122" s="9"/>
      <c r="C122" s="265" t="s">
        <v>11</v>
      </c>
      <c r="D122" s="249">
        <v>10864</v>
      </c>
      <c r="E122" s="386">
        <v>11737</v>
      </c>
      <c r="F122" s="249">
        <v>152.41120000000001</v>
      </c>
      <c r="G122" s="249">
        <v>1605.0427</v>
      </c>
      <c r="H122" s="359">
        <f>E122-G122</f>
        <v>10131.9573</v>
      </c>
      <c r="I122" s="360">
        <v>1665.9113</v>
      </c>
      <c r="J122" s="158"/>
      <c r="K122" s="129"/>
      <c r="L122" s="158"/>
      <c r="M122" s="158"/>
    </row>
    <row r="123" spans="2:13" ht="15.75" thickBot="1" x14ac:dyDescent="0.3">
      <c r="B123" s="9"/>
      <c r="C123" s="266" t="s">
        <v>39</v>
      </c>
      <c r="D123" s="250">
        <v>500</v>
      </c>
      <c r="E123" s="387">
        <v>500</v>
      </c>
      <c r="F123" s="250"/>
      <c r="G123" s="250"/>
      <c r="H123" s="361">
        <f>E123-G123</f>
        <v>500</v>
      </c>
      <c r="I123" s="362"/>
      <c r="J123" s="158"/>
      <c r="K123" s="129"/>
      <c r="L123" s="158"/>
      <c r="M123" s="158"/>
    </row>
    <row r="124" spans="2:13" s="98" customFormat="1" ht="13.5" customHeight="1" thickBot="1" x14ac:dyDescent="0.3">
      <c r="B124" s="100"/>
      <c r="C124" s="267" t="s">
        <v>38</v>
      </c>
      <c r="D124" s="300">
        <v>38390</v>
      </c>
      <c r="E124" s="235">
        <v>37926</v>
      </c>
      <c r="F124" s="300">
        <v>12.6058</v>
      </c>
      <c r="G124" s="300">
        <v>140.9075</v>
      </c>
      <c r="H124" s="303">
        <f>E124-G124</f>
        <v>37785.092499999999</v>
      </c>
      <c r="I124" s="305">
        <v>501.62700000000001</v>
      </c>
      <c r="J124" s="101"/>
      <c r="K124" s="129"/>
      <c r="L124" s="158"/>
      <c r="M124" s="158"/>
    </row>
    <row r="125" spans="2:13" s="71" customFormat="1" ht="14.25" customHeight="1" thickBot="1" x14ac:dyDescent="0.3">
      <c r="B125" s="9"/>
      <c r="C125" s="268" t="s">
        <v>17</v>
      </c>
      <c r="D125" s="230">
        <f>D126+D131+D134</f>
        <v>59368</v>
      </c>
      <c r="E125" s="235">
        <f>E126+E131+E134</f>
        <v>61717</v>
      </c>
      <c r="F125" s="230">
        <f>F126+F131+F134</f>
        <v>2491.1637000000001</v>
      </c>
      <c r="G125" s="230">
        <f>G134+G131+G126</f>
        <v>14150.352999999999</v>
      </c>
      <c r="H125" s="363">
        <f>H126+H131+H134</f>
        <v>47566.646999999997</v>
      </c>
      <c r="I125" s="364">
        <f>I126+I131+I134</f>
        <v>10418.914300000002</v>
      </c>
      <c r="J125" s="119"/>
      <c r="K125" s="129"/>
      <c r="L125" s="158"/>
      <c r="M125" s="158"/>
    </row>
    <row r="126" spans="2:13" ht="15.75" customHeight="1" x14ac:dyDescent="0.25">
      <c r="B126" s="2"/>
      <c r="C126" s="269" t="s">
        <v>109</v>
      </c>
      <c r="D126" s="391">
        <f>D127+D128+D129+D130</f>
        <v>44779</v>
      </c>
      <c r="E126" s="388">
        <f>E127+E128+E129+E130</f>
        <v>45672</v>
      </c>
      <c r="F126" s="391">
        <f>F127+F128+F129+F130</f>
        <v>1802.5844</v>
      </c>
      <c r="G126" s="391">
        <f>G127+G128+G130+G129</f>
        <v>12186.4578</v>
      </c>
      <c r="H126" s="365">
        <f>H127+H128+H129+H130</f>
        <v>33485.542199999996</v>
      </c>
      <c r="I126" s="366">
        <f>I127+I128+I129+I130</f>
        <v>9053.8152000000009</v>
      </c>
      <c r="J126" s="4"/>
      <c r="K126" s="129"/>
      <c r="L126" s="158"/>
      <c r="M126" s="158"/>
    </row>
    <row r="127" spans="2:13" s="22" customFormat="1" ht="14.1" customHeight="1" x14ac:dyDescent="0.25">
      <c r="B127" s="45"/>
      <c r="C127" s="270" t="s">
        <v>22</v>
      </c>
      <c r="D127" s="245">
        <f>12789</f>
        <v>12789</v>
      </c>
      <c r="E127" s="234">
        <v>14060</v>
      </c>
      <c r="F127" s="245">
        <v>381.29270000000002</v>
      </c>
      <c r="G127" s="245">
        <v>2701.2080000000001</v>
      </c>
      <c r="H127" s="367">
        <f t="shared" ref="H127:H139" si="6">E127-G127</f>
        <v>11358.791999999999</v>
      </c>
      <c r="I127" s="368">
        <v>1779.2925</v>
      </c>
      <c r="J127" s="46"/>
      <c r="K127" s="129"/>
      <c r="L127" s="158"/>
      <c r="M127" s="158"/>
    </row>
    <row r="128" spans="2:13" s="22" customFormat="1" ht="14.1" customHeight="1" x14ac:dyDescent="0.25">
      <c r="B128" s="131"/>
      <c r="C128" s="270" t="s">
        <v>23</v>
      </c>
      <c r="D128" s="245">
        <v>11990</v>
      </c>
      <c r="E128" s="234">
        <v>13036</v>
      </c>
      <c r="F128" s="245">
        <v>851.61990000000003</v>
      </c>
      <c r="G128" s="245">
        <v>4232.5910999999996</v>
      </c>
      <c r="H128" s="367">
        <f t="shared" si="6"/>
        <v>8803.4089000000004</v>
      </c>
      <c r="I128" s="368">
        <v>2929.7190999999998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0" t="s">
        <v>24</v>
      </c>
      <c r="D129" s="245">
        <v>11335</v>
      </c>
      <c r="E129" s="234">
        <v>10528</v>
      </c>
      <c r="F129" s="245">
        <v>359.93329999999997</v>
      </c>
      <c r="G129" s="245">
        <v>3540.9133999999999</v>
      </c>
      <c r="H129" s="367">
        <f t="shared" si="6"/>
        <v>6987.0866000000005</v>
      </c>
      <c r="I129" s="368">
        <v>2580.3737000000001</v>
      </c>
      <c r="J129" s="137"/>
      <c r="K129" s="129"/>
      <c r="L129" s="158"/>
      <c r="M129" s="158"/>
    </row>
    <row r="130" spans="2:13" s="22" customFormat="1" ht="14.1" customHeight="1" x14ac:dyDescent="0.25">
      <c r="B130" s="131"/>
      <c r="C130" s="270" t="s">
        <v>99</v>
      </c>
      <c r="D130" s="245">
        <v>8665</v>
      </c>
      <c r="E130" s="234">
        <v>8048</v>
      </c>
      <c r="F130" s="245">
        <v>209.73849999999999</v>
      </c>
      <c r="G130" s="245">
        <v>1711.7453</v>
      </c>
      <c r="H130" s="367">
        <f t="shared" si="6"/>
        <v>6336.2546999999995</v>
      </c>
      <c r="I130" s="368">
        <v>1764.4299000000001</v>
      </c>
      <c r="J130" s="137"/>
      <c r="K130" s="129"/>
      <c r="L130" s="158"/>
      <c r="M130" s="158"/>
    </row>
    <row r="131" spans="2:13" s="23" customFormat="1" ht="14.1" customHeight="1" x14ac:dyDescent="0.25">
      <c r="B131" s="20"/>
      <c r="C131" s="271" t="s">
        <v>18</v>
      </c>
      <c r="D131" s="238">
        <f>D132+D133</f>
        <v>6419</v>
      </c>
      <c r="E131" s="389">
        <f>E132+E133</f>
        <v>7060</v>
      </c>
      <c r="F131" s="238">
        <v>365.25619999999998</v>
      </c>
      <c r="G131" s="238">
        <v>708.89250000000004</v>
      </c>
      <c r="H131" s="369">
        <f t="shared" si="6"/>
        <v>6351.1075000000001</v>
      </c>
      <c r="I131" s="370">
        <v>142.9451</v>
      </c>
      <c r="J131" s="39"/>
      <c r="K131" s="129"/>
      <c r="L131" s="158"/>
      <c r="M131" s="158"/>
    </row>
    <row r="132" spans="2:13" ht="14.1" customHeight="1" x14ac:dyDescent="0.25">
      <c r="B132" s="9"/>
      <c r="C132" s="270" t="s">
        <v>40</v>
      </c>
      <c r="D132" s="245">
        <v>5919</v>
      </c>
      <c r="E132" s="234">
        <v>6560</v>
      </c>
      <c r="F132" s="245">
        <v>364.77019999999999</v>
      </c>
      <c r="G132" s="245">
        <v>705.8211</v>
      </c>
      <c r="H132" s="367">
        <f t="shared" si="6"/>
        <v>5854.1788999999999</v>
      </c>
      <c r="I132" s="368">
        <v>142.4144</v>
      </c>
      <c r="J132" s="119"/>
      <c r="K132" s="129"/>
      <c r="L132" s="158"/>
      <c r="M132" s="158"/>
    </row>
    <row r="133" spans="2:13" ht="14.1" customHeight="1" x14ac:dyDescent="0.25">
      <c r="B133" s="20"/>
      <c r="C133" s="270" t="s">
        <v>41</v>
      </c>
      <c r="D133" s="245">
        <v>500</v>
      </c>
      <c r="E133" s="234">
        <v>500</v>
      </c>
      <c r="F133" s="245">
        <f>F131-F132</f>
        <v>0.48599999999999</v>
      </c>
      <c r="G133" s="245">
        <f>G131-G132</f>
        <v>3.0714000000000397</v>
      </c>
      <c r="H133" s="367">
        <f t="shared" si="6"/>
        <v>496.92859999999996</v>
      </c>
      <c r="I133" s="368">
        <f>I131-I132</f>
        <v>0.53069999999999595</v>
      </c>
      <c r="J133" s="39"/>
      <c r="K133" s="129"/>
      <c r="L133" s="158"/>
      <c r="M133" s="158"/>
    </row>
    <row r="134" spans="2:13" ht="15.75" thickBot="1" x14ac:dyDescent="0.3">
      <c r="B134" s="9"/>
      <c r="C134" s="272" t="s">
        <v>95</v>
      </c>
      <c r="D134" s="262">
        <v>8170</v>
      </c>
      <c r="E134" s="390">
        <v>8985</v>
      </c>
      <c r="F134" s="262">
        <v>323.32310000000001</v>
      </c>
      <c r="G134" s="262">
        <v>1255.0027</v>
      </c>
      <c r="H134" s="371">
        <f t="shared" si="6"/>
        <v>7729.9973</v>
      </c>
      <c r="I134" s="372">
        <v>1222.154</v>
      </c>
      <c r="J134" s="119"/>
      <c r="K134" s="129"/>
      <c r="L134" s="158"/>
      <c r="M134" s="158"/>
    </row>
    <row r="135" spans="2:13" s="71" customFormat="1" ht="15.75" thickBot="1" x14ac:dyDescent="0.3">
      <c r="B135" s="9"/>
      <c r="C135" s="268" t="s">
        <v>13</v>
      </c>
      <c r="D135" s="230">
        <v>124</v>
      </c>
      <c r="E135" s="235">
        <v>124</v>
      </c>
      <c r="F135" s="230">
        <v>5.4100000000000002E-2</v>
      </c>
      <c r="G135" s="230">
        <v>1.5582</v>
      </c>
      <c r="H135" s="392">
        <f t="shared" si="6"/>
        <v>122.4418</v>
      </c>
      <c r="I135" s="393">
        <v>3.5388999999999999</v>
      </c>
      <c r="J135" s="119"/>
      <c r="K135" s="129"/>
      <c r="L135" s="158"/>
      <c r="M135" s="158"/>
    </row>
    <row r="136" spans="2:13" s="71" customFormat="1" ht="18" thickBot="1" x14ac:dyDescent="0.3">
      <c r="B136" s="9"/>
      <c r="C136" s="273" t="s">
        <v>67</v>
      </c>
      <c r="D136" s="301">
        <v>2000</v>
      </c>
      <c r="E136" s="304">
        <v>2000</v>
      </c>
      <c r="F136" s="301">
        <v>11.7102</v>
      </c>
      <c r="G136" s="301">
        <v>2000</v>
      </c>
      <c r="H136" s="304">
        <f t="shared" si="6"/>
        <v>0</v>
      </c>
      <c r="I136" s="306">
        <v>2000</v>
      </c>
      <c r="J136" s="119"/>
      <c r="K136" s="129"/>
      <c r="L136" s="158"/>
      <c r="M136" s="158"/>
    </row>
    <row r="137" spans="2:13" s="71" customFormat="1" ht="15.75" thickBot="1" x14ac:dyDescent="0.3">
      <c r="B137" s="9"/>
      <c r="C137" s="268" t="s">
        <v>42</v>
      </c>
      <c r="D137" s="230">
        <v>250</v>
      </c>
      <c r="E137" s="235">
        <v>250</v>
      </c>
      <c r="F137" s="230"/>
      <c r="G137" s="230"/>
      <c r="H137" s="235">
        <f t="shared" si="6"/>
        <v>250</v>
      </c>
      <c r="I137" s="236">
        <v>70.180000000000007</v>
      </c>
      <c r="J137" s="158"/>
      <c r="K137" s="129"/>
      <c r="L137" s="158"/>
      <c r="M137" s="158"/>
    </row>
    <row r="138" spans="2:13" s="71" customFormat="1" ht="15.75" thickBot="1" x14ac:dyDescent="0.3">
      <c r="B138" s="9"/>
      <c r="C138" s="222" t="s">
        <v>14</v>
      </c>
      <c r="D138" s="229"/>
      <c r="E138" s="239"/>
      <c r="F138" s="229">
        <v>7</v>
      </c>
      <c r="G138" s="229">
        <v>144</v>
      </c>
      <c r="H138" s="239">
        <f t="shared" si="6"/>
        <v>-144</v>
      </c>
      <c r="I138" s="302">
        <v>69</v>
      </c>
      <c r="J138" s="119"/>
      <c r="K138" s="129"/>
      <c r="L138" s="158"/>
      <c r="M138" s="158"/>
    </row>
    <row r="139" spans="2:13" s="3" customFormat="1" ht="16.5" thickBot="1" x14ac:dyDescent="0.3">
      <c r="B139" s="2"/>
      <c r="C139" s="32" t="s">
        <v>9</v>
      </c>
      <c r="D139" s="188">
        <f>D120+D124+D125+D135+D136+D137</f>
        <v>156950</v>
      </c>
      <c r="E139" s="199">
        <f>E120+E124+E125+E135+E136+E137</f>
        <v>162088</v>
      </c>
      <c r="F139" s="188">
        <f>F120+F124+F125+F135+F136+F137+F138</f>
        <v>3156.0326999999997</v>
      </c>
      <c r="G139" s="188">
        <f>G120+G124+G125+G135+G136+G137+G138</f>
        <v>22781.845799999999</v>
      </c>
      <c r="H139" s="203">
        <f t="shared" si="6"/>
        <v>139306.15419999999</v>
      </c>
      <c r="I139" s="200">
        <f>I120+I124+I125+I135+I136+I137+I138</f>
        <v>19154.013500000001</v>
      </c>
      <c r="J139" s="174"/>
      <c r="K139" s="129"/>
      <c r="L139" s="158"/>
      <c r="M139" s="158"/>
    </row>
    <row r="140" spans="2:13" s="3" customFormat="1" ht="14.25" customHeight="1" x14ac:dyDescent="0.25">
      <c r="B140" s="2"/>
      <c r="C140" s="374" t="s">
        <v>84</v>
      </c>
      <c r="D140" s="34"/>
      <c r="E140" s="34"/>
      <c r="F140" s="34"/>
      <c r="G140" s="34"/>
      <c r="H140" s="174"/>
      <c r="I140" s="174"/>
      <c r="J140" s="174"/>
      <c r="K140" s="1"/>
      <c r="L140" s="4"/>
      <c r="M140" s="4"/>
    </row>
    <row r="141" spans="2:13" s="3" customFormat="1" ht="14.25" customHeight="1" x14ac:dyDescent="0.25">
      <c r="B141" s="2"/>
      <c r="C141" s="124" t="s">
        <v>91</v>
      </c>
      <c r="D141" s="34"/>
      <c r="E141" s="34"/>
      <c r="F141" s="34"/>
      <c r="G141" s="34"/>
      <c r="H141" s="174"/>
      <c r="I141" s="4"/>
      <c r="J141" s="4"/>
      <c r="K141" s="69"/>
      <c r="L141" s="4"/>
      <c r="M141" s="4"/>
    </row>
    <row r="142" spans="2:13" s="3" customFormat="1" ht="14.25" customHeight="1" x14ac:dyDescent="0.25">
      <c r="B142" s="118"/>
      <c r="C142" s="205" t="s">
        <v>115</v>
      </c>
      <c r="D142" s="34"/>
      <c r="E142" s="34"/>
      <c r="F142" s="34"/>
      <c r="G142" s="34"/>
      <c r="H142" s="174"/>
      <c r="I142" s="174"/>
      <c r="J142" s="4"/>
      <c r="K142" s="117"/>
      <c r="L142" s="4"/>
      <c r="M142" s="4"/>
    </row>
    <row r="143" spans="2:13" ht="3" customHeight="1" thickBot="1" x14ac:dyDescent="0.3">
      <c r="B143" s="35"/>
      <c r="C143" s="47"/>
      <c r="D143" s="209"/>
      <c r="E143" s="209"/>
      <c r="F143" s="48"/>
      <c r="G143" s="48"/>
      <c r="H143" s="36"/>
      <c r="I143" s="78"/>
      <c r="J143" s="156"/>
      <c r="K143" s="37"/>
      <c r="L143" s="119"/>
      <c r="M143" s="119"/>
    </row>
    <row r="144" spans="2:13" ht="12" customHeight="1" thickTop="1" x14ac:dyDescent="0.25">
      <c r="B144" s="6"/>
      <c r="C144" s="27"/>
      <c r="D144" s="28"/>
      <c r="E144" s="28"/>
      <c r="F144" s="28"/>
      <c r="G144" s="28"/>
      <c r="H144" s="6"/>
      <c r="I144" s="6"/>
      <c r="J144" s="119"/>
      <c r="K144" s="6"/>
      <c r="L144" s="119"/>
      <c r="M144" s="119"/>
    </row>
    <row r="145" spans="2:13" ht="12" customHeight="1" x14ac:dyDescent="0.25">
      <c r="B145" s="119"/>
      <c r="C145" s="137"/>
      <c r="D145" s="138"/>
      <c r="E145" s="138"/>
      <c r="F145" s="138"/>
      <c r="G145" s="138"/>
      <c r="H145" s="119"/>
      <c r="I145" s="119"/>
      <c r="J145" s="119"/>
      <c r="K145" s="119"/>
      <c r="L145" s="119"/>
      <c r="M145" s="119"/>
    </row>
    <row r="146" spans="2:13" ht="12" customHeight="1" x14ac:dyDescent="0.25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20.25" customHeight="1" thickBot="1" x14ac:dyDescent="0.35">
      <c r="B147" s="119"/>
      <c r="C147" s="219" t="s">
        <v>65</v>
      </c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thickTop="1" thickBot="1" x14ac:dyDescent="0.3">
      <c r="B148" s="213"/>
      <c r="C148" s="214"/>
      <c r="D148" s="215"/>
      <c r="E148" s="215"/>
      <c r="F148" s="215"/>
      <c r="G148" s="215"/>
      <c r="H148" s="216"/>
      <c r="I148" s="216"/>
      <c r="J148" s="216"/>
      <c r="K148" s="217"/>
      <c r="L148" s="119"/>
      <c r="M148" s="119"/>
    </row>
    <row r="149" spans="2:13" ht="12" customHeight="1" thickBot="1" x14ac:dyDescent="0.3">
      <c r="B149" s="120"/>
      <c r="C149" s="435" t="s">
        <v>2</v>
      </c>
      <c r="D149" s="436"/>
      <c r="E149" s="191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74" t="s">
        <v>54</v>
      </c>
      <c r="D150" s="275">
        <v>19514</v>
      </c>
      <c r="E150" s="276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25">
      <c r="B151" s="120"/>
      <c r="C151" s="277" t="s">
        <v>70</v>
      </c>
      <c r="D151" s="278">
        <v>8878</v>
      </c>
      <c r="E151" s="276"/>
      <c r="F151" s="191"/>
      <c r="G151" s="138"/>
      <c r="H151" s="119"/>
      <c r="I151" s="119"/>
      <c r="J151" s="119"/>
      <c r="K151" s="121"/>
      <c r="L151" s="119"/>
      <c r="M151" s="119"/>
    </row>
    <row r="152" spans="2:13" ht="15" customHeight="1" thickBot="1" x14ac:dyDescent="0.3">
      <c r="B152" s="120"/>
      <c r="C152" s="279" t="s">
        <v>71</v>
      </c>
      <c r="D152" s="278">
        <v>4266</v>
      </c>
      <c r="E152" s="276"/>
      <c r="F152" s="191"/>
      <c r="G152" s="138"/>
      <c r="H152" s="119"/>
      <c r="I152" s="119"/>
      <c r="J152" s="119"/>
      <c r="K152" s="121"/>
      <c r="L152" s="119"/>
      <c r="M152" s="119"/>
    </row>
    <row r="153" spans="2:13" ht="16.5" thickBot="1" x14ac:dyDescent="0.3">
      <c r="B153" s="120"/>
      <c r="C153" s="280" t="s">
        <v>31</v>
      </c>
      <c r="D153" s="281">
        <f>SUM(D150:D152)</f>
        <v>32658</v>
      </c>
      <c r="E153" s="276"/>
      <c r="F153" s="191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2" t="s">
        <v>92</v>
      </c>
      <c r="D154" s="283"/>
      <c r="E154" s="283"/>
      <c r="F154" s="138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25">
      <c r="B155" s="120"/>
      <c r="C155" s="282" t="s">
        <v>106</v>
      </c>
      <c r="D155" s="283"/>
      <c r="E155" s="283"/>
      <c r="F155" s="138"/>
      <c r="G155" s="138"/>
      <c r="H155" s="119"/>
      <c r="I155" s="119"/>
      <c r="J155" s="119"/>
      <c r="K155" s="121"/>
      <c r="L155" s="119"/>
      <c r="M155" s="119"/>
    </row>
    <row r="156" spans="2:13" ht="12" customHeight="1" x14ac:dyDescent="0.25">
      <c r="B156" s="120"/>
      <c r="C156" s="124" t="s">
        <v>107</v>
      </c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5.25" customHeight="1" thickBot="1" x14ac:dyDescent="0.3">
      <c r="B157" s="120"/>
      <c r="C157" s="124"/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48" thickBot="1" x14ac:dyDescent="0.3">
      <c r="B158" s="120"/>
      <c r="C158" s="107" t="s">
        <v>19</v>
      </c>
      <c r="D158" s="114" t="s">
        <v>20</v>
      </c>
      <c r="E158" s="70" t="str">
        <f>F20</f>
        <v>LANDET KVANTUM UKE 8</v>
      </c>
      <c r="F158" s="70" t="str">
        <f>G20</f>
        <v>LANDET KVANTUM T.O.M UKE 8</v>
      </c>
      <c r="G158" s="70" t="str">
        <f>I20</f>
        <v>RESTKVOTER</v>
      </c>
      <c r="H158" s="93" t="str">
        <f>J20</f>
        <v>LANDET KVANTUM T.O.M. UKE 8 2017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2" t="s">
        <v>5</v>
      </c>
      <c r="D159" s="185">
        <v>19401</v>
      </c>
      <c r="E159" s="185">
        <v>156.6063</v>
      </c>
      <c r="F159" s="185">
        <v>1020.6683</v>
      </c>
      <c r="G159" s="185">
        <f>D159-F159</f>
        <v>18380.331699999999</v>
      </c>
      <c r="H159" s="223">
        <v>179.15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5" t="s">
        <v>41</v>
      </c>
      <c r="D160" s="185">
        <v>100</v>
      </c>
      <c r="E160" s="185">
        <v>0.56599999999999995</v>
      </c>
      <c r="F160" s="185">
        <v>0.71630000000000005</v>
      </c>
      <c r="G160" s="185">
        <f>D160-F160</f>
        <v>99.283699999999996</v>
      </c>
      <c r="H160" s="223">
        <v>4.3999999999999997E-2</v>
      </c>
      <c r="I160" s="119"/>
      <c r="J160" s="119"/>
      <c r="K160" s="121"/>
      <c r="L160" s="119"/>
      <c r="M160" s="119"/>
    </row>
    <row r="161" spans="1:13" ht="15" customHeight="1" thickBot="1" x14ac:dyDescent="0.3">
      <c r="B161" s="120"/>
      <c r="C161" s="110" t="s">
        <v>36</v>
      </c>
      <c r="D161" s="186">
        <v>13</v>
      </c>
      <c r="E161" s="186"/>
      <c r="F161" s="186"/>
      <c r="G161" s="186">
        <f>D161-F161</f>
        <v>13</v>
      </c>
      <c r="H161" s="224"/>
      <c r="I161" s="119"/>
      <c r="J161" s="119"/>
      <c r="K161" s="121"/>
      <c r="L161" s="119"/>
      <c r="M161" s="119"/>
    </row>
    <row r="162" spans="1:13" ht="15" customHeight="1" thickBot="1" x14ac:dyDescent="0.3">
      <c r="A162" s="119"/>
      <c r="B162" s="120"/>
      <c r="C162" s="113" t="s">
        <v>52</v>
      </c>
      <c r="D162" s="187">
        <f>SUM(D159:D161)</f>
        <v>19514</v>
      </c>
      <c r="E162" s="187">
        <f>SUM(E159:E161)</f>
        <v>157.17230000000001</v>
      </c>
      <c r="F162" s="187">
        <f>SUM(F159:F161)</f>
        <v>1021.3846000000001</v>
      </c>
      <c r="G162" s="187">
        <f>D162-F162</f>
        <v>18492.615399999999</v>
      </c>
      <c r="H162" s="210">
        <f>SUM(H159:H161)</f>
        <v>179.19400000000002</v>
      </c>
      <c r="I162" s="119"/>
      <c r="J162" s="119"/>
      <c r="K162" s="121"/>
      <c r="L162" s="119"/>
      <c r="M162" s="119"/>
    </row>
    <row r="163" spans="1:13" ht="21" customHeight="1" thickBot="1" x14ac:dyDescent="0.3">
      <c r="B163" s="154"/>
      <c r="C163" s="135" t="s">
        <v>66</v>
      </c>
      <c r="D163" s="156"/>
      <c r="E163" s="156"/>
      <c r="F163" s="212"/>
      <c r="G163" s="212"/>
      <c r="H163" s="212"/>
      <c r="I163" s="212"/>
      <c r="J163" s="156"/>
      <c r="K163" s="157"/>
      <c r="L163" s="119"/>
    </row>
    <row r="164" spans="1:13" s="40" customFormat="1" ht="30" customHeight="1" thickTop="1" thickBot="1" x14ac:dyDescent="0.35">
      <c r="A164" s="80"/>
      <c r="B164" s="49"/>
      <c r="C164" s="218" t="s">
        <v>43</v>
      </c>
      <c r="D164" s="49"/>
      <c r="E164" s="49"/>
      <c r="F164" s="49"/>
      <c r="G164" s="49"/>
      <c r="H164" s="49"/>
      <c r="I164" s="82"/>
      <c r="J164" s="82"/>
      <c r="K164" s="49"/>
      <c r="L164" s="82"/>
      <c r="M164" s="82"/>
    </row>
    <row r="165" spans="1:13" ht="17.100000000000001" customHeight="1" thickTop="1" x14ac:dyDescent="0.25">
      <c r="B165" s="440" t="s">
        <v>1</v>
      </c>
      <c r="C165" s="441"/>
      <c r="D165" s="441"/>
      <c r="E165" s="441"/>
      <c r="F165" s="441"/>
      <c r="G165" s="441"/>
      <c r="H165" s="441"/>
      <c r="I165" s="441"/>
      <c r="J165" s="441"/>
      <c r="K165" s="442"/>
      <c r="L165" s="192"/>
      <c r="M165" s="192"/>
    </row>
    <row r="166" spans="1:13" ht="6" customHeight="1" thickBot="1" x14ac:dyDescent="0.3">
      <c r="B166" s="50"/>
      <c r="C166" s="41"/>
      <c r="D166" s="41"/>
      <c r="E166" s="41"/>
      <c r="F166" s="41"/>
      <c r="G166" s="41"/>
      <c r="H166" s="41"/>
      <c r="I166" s="81"/>
      <c r="J166" s="81"/>
      <c r="K166" s="42"/>
      <c r="L166" s="81"/>
      <c r="M166" s="81"/>
    </row>
    <row r="167" spans="1:13" s="3" customFormat="1" ht="18" customHeight="1" thickBot="1" x14ac:dyDescent="0.3">
      <c r="B167" s="29"/>
      <c r="C167" s="435" t="s">
        <v>2</v>
      </c>
      <c r="D167" s="436"/>
      <c r="E167" s="435" t="s">
        <v>53</v>
      </c>
      <c r="F167" s="436"/>
      <c r="G167" s="435" t="s">
        <v>108</v>
      </c>
      <c r="H167" s="436"/>
      <c r="I167" s="84"/>
      <c r="J167" s="84"/>
      <c r="K167" s="30"/>
      <c r="L167" s="144"/>
      <c r="M167" s="144"/>
    </row>
    <row r="168" spans="1:13" ht="14.25" customHeight="1" x14ac:dyDescent="0.25">
      <c r="B168" s="50"/>
      <c r="C168" s="274" t="s">
        <v>54</v>
      </c>
      <c r="D168" s="284">
        <v>54382</v>
      </c>
      <c r="E168" s="285" t="s">
        <v>5</v>
      </c>
      <c r="F168" s="286">
        <v>40872</v>
      </c>
      <c r="G168" s="277" t="s">
        <v>12</v>
      </c>
      <c r="H168" s="102">
        <v>26187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77" t="s">
        <v>44</v>
      </c>
      <c r="D169" s="287">
        <v>51031</v>
      </c>
      <c r="E169" s="288" t="s">
        <v>45</v>
      </c>
      <c r="F169" s="289">
        <v>8000</v>
      </c>
      <c r="G169" s="277" t="s">
        <v>11</v>
      </c>
      <c r="H169" s="102">
        <v>6816</v>
      </c>
      <c r="I169" s="84"/>
      <c r="J169" s="84"/>
      <c r="K169" s="31"/>
      <c r="L169" s="152"/>
      <c r="M169" s="152"/>
    </row>
    <row r="170" spans="1:13" ht="14.25" customHeight="1" x14ac:dyDescent="0.25">
      <c r="B170" s="50"/>
      <c r="C170" s="277"/>
      <c r="D170" s="287"/>
      <c r="E170" s="288" t="s">
        <v>38</v>
      </c>
      <c r="F170" s="289">
        <v>5500</v>
      </c>
      <c r="G170" s="277" t="s">
        <v>46</v>
      </c>
      <c r="H170" s="102">
        <v>6060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277"/>
      <c r="D171" s="287"/>
      <c r="E171" s="288"/>
      <c r="F171" s="289"/>
      <c r="G171" s="277" t="s">
        <v>47</v>
      </c>
      <c r="H171" s="102">
        <v>1811</v>
      </c>
      <c r="I171" s="84"/>
      <c r="J171" s="84"/>
      <c r="K171" s="52"/>
      <c r="L171" s="193"/>
      <c r="M171" s="193"/>
    </row>
    <row r="172" spans="1:13" ht="14.1" customHeight="1" thickBot="1" x14ac:dyDescent="0.3">
      <c r="B172" s="50"/>
      <c r="C172" s="53" t="s">
        <v>31</v>
      </c>
      <c r="D172" s="290">
        <f>SUM(D168:D171)</f>
        <v>105413</v>
      </c>
      <c r="E172" s="291" t="s">
        <v>56</v>
      </c>
      <c r="F172" s="290">
        <f>SUM(F168:F171)</f>
        <v>54372</v>
      </c>
      <c r="G172" s="53" t="s">
        <v>5</v>
      </c>
      <c r="H172" s="103">
        <f>SUM(H168:H171)</f>
        <v>40874</v>
      </c>
      <c r="I172" s="84"/>
      <c r="J172" s="84"/>
      <c r="K172" s="52"/>
      <c r="L172" s="193"/>
      <c r="M172" s="193"/>
    </row>
    <row r="173" spans="1:13" ht="12.95" customHeight="1" x14ac:dyDescent="0.25">
      <c r="B173" s="50"/>
      <c r="C173" s="259" t="s">
        <v>73</v>
      </c>
      <c r="D173" s="288"/>
      <c r="E173" s="288"/>
      <c r="F173" s="288"/>
      <c r="G173" s="85"/>
      <c r="H173" s="51"/>
      <c r="I173" s="84"/>
      <c r="J173" s="84"/>
      <c r="K173" s="52"/>
      <c r="L173" s="193"/>
      <c r="M173" s="193"/>
    </row>
    <row r="174" spans="1:13" s="6" customFormat="1" ht="12.95" customHeight="1" x14ac:dyDescent="0.25">
      <c r="B174" s="50"/>
      <c r="C174" s="292" t="s">
        <v>72</v>
      </c>
      <c r="D174" s="85"/>
      <c r="E174" s="85"/>
      <c r="F174" s="85"/>
      <c r="G174" s="85"/>
      <c r="H174" s="41"/>
      <c r="I174" s="81"/>
      <c r="J174" s="81"/>
      <c r="K174" s="42"/>
      <c r="L174" s="81"/>
      <c r="M174" s="81"/>
    </row>
    <row r="175" spans="1:13" s="6" customFormat="1" ht="8.25" customHeight="1" thickBot="1" x14ac:dyDescent="0.3">
      <c r="B175" s="50"/>
      <c r="C175" s="54"/>
      <c r="D175" s="41"/>
      <c r="E175" s="41"/>
      <c r="F175" s="41"/>
      <c r="G175" s="41"/>
      <c r="H175" s="41"/>
      <c r="I175" s="81"/>
      <c r="J175" s="81"/>
      <c r="K175" s="42"/>
      <c r="L175" s="81"/>
      <c r="M175" s="81"/>
    </row>
    <row r="176" spans="1:13" ht="18" customHeight="1" x14ac:dyDescent="0.25">
      <c r="B176" s="437" t="s">
        <v>8</v>
      </c>
      <c r="C176" s="438"/>
      <c r="D176" s="438"/>
      <c r="E176" s="438"/>
      <c r="F176" s="438"/>
      <c r="G176" s="438"/>
      <c r="H176" s="438"/>
      <c r="I176" s="438"/>
      <c r="J176" s="438"/>
      <c r="K176" s="439"/>
      <c r="L176" s="192"/>
      <c r="M176" s="192"/>
    </row>
    <row r="177" spans="1:13" ht="4.5" customHeight="1" thickBot="1" x14ac:dyDescent="0.3">
      <c r="B177" s="55"/>
      <c r="C177" s="56"/>
      <c r="D177" s="56"/>
      <c r="E177" s="56"/>
      <c r="F177" s="56"/>
      <c r="G177" s="56"/>
      <c r="H177" s="56"/>
      <c r="I177" s="87"/>
      <c r="J177" s="87"/>
      <c r="K177" s="57"/>
      <c r="L177" s="87"/>
      <c r="M177" s="87"/>
    </row>
    <row r="178" spans="1:13" ht="48" thickBot="1" x14ac:dyDescent="0.3">
      <c r="A178" s="3"/>
      <c r="B178" s="29"/>
      <c r="C178" s="107" t="s">
        <v>19</v>
      </c>
      <c r="D178" s="180" t="s">
        <v>77</v>
      </c>
      <c r="E178" s="333" t="s">
        <v>74</v>
      </c>
      <c r="F178" s="227" t="str">
        <f>F20</f>
        <v>LANDET KVANTUM UKE 8</v>
      </c>
      <c r="G178" s="70" t="str">
        <f>G20</f>
        <v>LANDET KVANTUM T.O.M UKE 8</v>
      </c>
      <c r="H178" s="70" t="str">
        <f>I20</f>
        <v>RESTKVOTER</v>
      </c>
      <c r="I178" s="93" t="str">
        <f>J20</f>
        <v>LANDET KVANTUM T.O.M. UKE 8 2017</v>
      </c>
      <c r="J178" s="144"/>
      <c r="K178" s="30"/>
      <c r="L178" s="144"/>
      <c r="M178" s="144"/>
    </row>
    <row r="179" spans="1:13" ht="14.1" customHeight="1" x14ac:dyDescent="0.25">
      <c r="B179" s="50"/>
      <c r="C179" s="108" t="s">
        <v>16</v>
      </c>
      <c r="D179" s="231">
        <f t="shared" ref="D179:H179" si="7">D180+D181+D182+D183</f>
        <v>40874</v>
      </c>
      <c r="E179" s="310">
        <f>E180+E181+E182+E183</f>
        <v>44365</v>
      </c>
      <c r="F179" s="231">
        <f>F180+F181+F182+F183</f>
        <v>373.33229999999998</v>
      </c>
      <c r="G179" s="231">
        <f t="shared" si="7"/>
        <v>4441.4726999999993</v>
      </c>
      <c r="H179" s="310">
        <f t="shared" si="7"/>
        <v>39923.527299999994</v>
      </c>
      <c r="I179" s="315">
        <f>I180+I181+I182+I183</f>
        <v>4765.8416000000007</v>
      </c>
      <c r="J179" s="81"/>
      <c r="K179" s="58"/>
      <c r="L179" s="194"/>
      <c r="M179" s="194"/>
    </row>
    <row r="180" spans="1:13" ht="14.1" customHeight="1" x14ac:dyDescent="0.25">
      <c r="B180" s="50"/>
      <c r="C180" s="299" t="s">
        <v>82</v>
      </c>
      <c r="D180" s="293">
        <v>26187</v>
      </c>
      <c r="E180" s="308">
        <v>28809</v>
      </c>
      <c r="F180" s="293">
        <v>321.66640000000001</v>
      </c>
      <c r="G180" s="293">
        <v>3748.0493999999999</v>
      </c>
      <c r="H180" s="308">
        <f t="shared" ref="H180:H185" si="8">E180-G180</f>
        <v>25060.9506</v>
      </c>
      <c r="I180" s="313">
        <v>4157.5810000000001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11</v>
      </c>
      <c r="D181" s="293">
        <v>6816</v>
      </c>
      <c r="E181" s="308">
        <v>7498</v>
      </c>
      <c r="F181" s="293"/>
      <c r="G181" s="293">
        <v>440.8596</v>
      </c>
      <c r="H181" s="308">
        <f t="shared" si="8"/>
        <v>7057.1404000000002</v>
      </c>
      <c r="I181" s="313">
        <v>282.30079999999998</v>
      </c>
      <c r="J181" s="81"/>
      <c r="K181" s="58"/>
      <c r="L181" s="194"/>
      <c r="M181" s="194"/>
    </row>
    <row r="182" spans="1:13" ht="14.1" customHeight="1" x14ac:dyDescent="0.25">
      <c r="B182" s="50"/>
      <c r="C182" s="109" t="s">
        <v>47</v>
      </c>
      <c r="D182" s="293">
        <v>1811</v>
      </c>
      <c r="E182" s="308">
        <v>1877</v>
      </c>
      <c r="F182" s="293">
        <v>45.795099999999998</v>
      </c>
      <c r="G182" s="293">
        <v>237.87889999999999</v>
      </c>
      <c r="H182" s="308">
        <f t="shared" si="8"/>
        <v>1639.1211000000001</v>
      </c>
      <c r="I182" s="313">
        <v>320.13720000000001</v>
      </c>
      <c r="J182" s="81"/>
      <c r="K182" s="58"/>
      <c r="L182" s="194"/>
      <c r="M182" s="194"/>
    </row>
    <row r="183" spans="1:13" ht="14.1" customHeight="1" thickBot="1" x14ac:dyDescent="0.3">
      <c r="B183" s="50"/>
      <c r="C183" s="404" t="s">
        <v>46</v>
      </c>
      <c r="D183" s="405">
        <v>6060</v>
      </c>
      <c r="E183" s="406">
        <v>6181</v>
      </c>
      <c r="F183" s="405">
        <v>5.8708</v>
      </c>
      <c r="G183" s="405">
        <v>14.684799999999999</v>
      </c>
      <c r="H183" s="406">
        <f t="shared" si="8"/>
        <v>6166.3152</v>
      </c>
      <c r="I183" s="407">
        <v>5.8226000000000004</v>
      </c>
      <c r="J183" s="81"/>
      <c r="K183" s="58"/>
      <c r="L183" s="194"/>
      <c r="M183" s="194"/>
    </row>
    <row r="184" spans="1:13" ht="14.1" customHeight="1" thickBot="1" x14ac:dyDescent="0.3">
      <c r="B184" s="50"/>
      <c r="C184" s="112" t="s">
        <v>38</v>
      </c>
      <c r="D184" s="294">
        <v>5500</v>
      </c>
      <c r="E184" s="312">
        <v>5500</v>
      </c>
      <c r="F184" s="294"/>
      <c r="G184" s="294">
        <v>1.1999999999999999E-3</v>
      </c>
      <c r="H184" s="312">
        <f t="shared" si="8"/>
        <v>5499.9988000000003</v>
      </c>
      <c r="I184" s="317">
        <v>33.130000000000003</v>
      </c>
      <c r="J184" s="81"/>
      <c r="K184" s="58"/>
      <c r="L184" s="194"/>
      <c r="M184" s="194"/>
    </row>
    <row r="185" spans="1:13" ht="14.1" customHeight="1" x14ac:dyDescent="0.25">
      <c r="B185" s="50"/>
      <c r="C185" s="108" t="s">
        <v>17</v>
      </c>
      <c r="D185" s="231">
        <v>8000</v>
      </c>
      <c r="E185" s="310">
        <v>8000</v>
      </c>
      <c r="F185" s="231">
        <f>F186+F187</f>
        <v>296.00479999999999</v>
      </c>
      <c r="G185" s="231">
        <f>G186+G187</f>
        <v>866.46730000000002</v>
      </c>
      <c r="H185" s="310">
        <f t="shared" si="8"/>
        <v>7133.5326999999997</v>
      </c>
      <c r="I185" s="315">
        <f>I186+I187</f>
        <v>2170.6523999999999</v>
      </c>
      <c r="J185" s="81"/>
      <c r="K185" s="58"/>
      <c r="L185" s="194"/>
      <c r="M185" s="194"/>
    </row>
    <row r="186" spans="1:13" ht="14.1" customHeight="1" x14ac:dyDescent="0.25">
      <c r="B186" s="50"/>
      <c r="C186" s="109" t="s">
        <v>29</v>
      </c>
      <c r="D186" s="293"/>
      <c r="E186" s="308"/>
      <c r="F186" s="293">
        <v>215.5547</v>
      </c>
      <c r="G186" s="293">
        <v>302.70670000000001</v>
      </c>
      <c r="H186" s="308"/>
      <c r="I186" s="313">
        <v>1087.1605999999999</v>
      </c>
      <c r="J186" s="81"/>
      <c r="K186" s="58"/>
      <c r="L186" s="194"/>
      <c r="M186" s="194"/>
    </row>
    <row r="187" spans="1:13" ht="14.1" customHeight="1" thickBot="1" x14ac:dyDescent="0.3">
      <c r="B187" s="50"/>
      <c r="C187" s="111" t="s">
        <v>48</v>
      </c>
      <c r="D187" s="233"/>
      <c r="E187" s="311"/>
      <c r="F187" s="233">
        <v>80.450100000000006</v>
      </c>
      <c r="G187" s="233">
        <v>563.76059999999995</v>
      </c>
      <c r="H187" s="311"/>
      <c r="I187" s="316">
        <v>1083.4918</v>
      </c>
      <c r="J187" s="84"/>
      <c r="K187" s="58"/>
      <c r="L187" s="194"/>
      <c r="M187" s="194"/>
    </row>
    <row r="188" spans="1:13" ht="14.1" customHeight="1" thickBot="1" x14ac:dyDescent="0.3">
      <c r="B188" s="50"/>
      <c r="C188" s="112" t="s">
        <v>13</v>
      </c>
      <c r="D188" s="294">
        <v>10</v>
      </c>
      <c r="E188" s="312">
        <v>10</v>
      </c>
      <c r="F188" s="294"/>
      <c r="G188" s="294">
        <v>8.4000000000000005E-2</v>
      </c>
      <c r="H188" s="312">
        <f>E188-G188</f>
        <v>9.9160000000000004</v>
      </c>
      <c r="I188" s="317">
        <v>0.2336</v>
      </c>
      <c r="J188" s="81"/>
      <c r="K188" s="58"/>
      <c r="L188" s="194"/>
      <c r="M188" s="194"/>
    </row>
    <row r="189" spans="1:13" ht="14.1" customHeight="1" thickBot="1" x14ac:dyDescent="0.3">
      <c r="B189" s="50"/>
      <c r="C189" s="110" t="s">
        <v>49</v>
      </c>
      <c r="D189" s="232"/>
      <c r="E189" s="309"/>
      <c r="F189" s="232">
        <v>2.9085000000000001</v>
      </c>
      <c r="G189" s="232">
        <v>8.2781000000000002</v>
      </c>
      <c r="H189" s="309">
        <f>E189-G189</f>
        <v>-8.2781000000000002</v>
      </c>
      <c r="I189" s="314">
        <v>4.1223000000000001</v>
      </c>
      <c r="J189" s="81"/>
      <c r="K189" s="58"/>
      <c r="L189" s="194"/>
      <c r="M189" s="194"/>
    </row>
    <row r="190" spans="1:13" ht="16.5" thickBot="1" x14ac:dyDescent="0.3">
      <c r="A190" s="3"/>
      <c r="B190" s="29"/>
      <c r="C190" s="113" t="s">
        <v>9</v>
      </c>
      <c r="D190" s="188">
        <f>D179+D184+D185+D188</f>
        <v>54384</v>
      </c>
      <c r="E190" s="199">
        <f>E179+E184+E185+E188+E189</f>
        <v>57875</v>
      </c>
      <c r="F190" s="188">
        <f>F179+F184+F185+F188+F189</f>
        <v>672.24559999999997</v>
      </c>
      <c r="G190" s="188">
        <f>G179+G184+G185+G188+G189</f>
        <v>5316.3032999999996</v>
      </c>
      <c r="H190" s="203">
        <f>H179+H184+H185+H188+H189</f>
        <v>52558.696699999993</v>
      </c>
      <c r="I190" s="200">
        <f>I179+I184+I185+I188+I189</f>
        <v>6973.9799000000003</v>
      </c>
      <c r="J190" s="179"/>
      <c r="K190" s="58"/>
      <c r="L190" s="194"/>
      <c r="M190" s="194"/>
    </row>
    <row r="191" spans="1:13" ht="14.1" customHeight="1" x14ac:dyDescent="0.25">
      <c r="A191" s="3"/>
      <c r="B191" s="29"/>
      <c r="C191" s="374" t="s">
        <v>83</v>
      </c>
      <c r="D191" s="67"/>
      <c r="E191" s="67"/>
      <c r="F191" s="67"/>
      <c r="G191" s="67"/>
      <c r="H191" s="373"/>
      <c r="I191" s="373"/>
      <c r="J191" s="144"/>
      <c r="K191" s="30"/>
      <c r="L191" s="144"/>
      <c r="M191" s="144"/>
    </row>
    <row r="192" spans="1:13" ht="14.1" customHeight="1" thickBot="1" x14ac:dyDescent="0.3">
      <c r="B192" s="59"/>
      <c r="C192" s="68"/>
      <c r="D192" s="68"/>
      <c r="E192" s="68"/>
      <c r="F192" s="68"/>
      <c r="G192" s="68"/>
      <c r="H192" s="60"/>
      <c r="I192" s="60"/>
      <c r="J192" s="60"/>
      <c r="K192" s="61"/>
      <c r="L192" s="81"/>
      <c r="M192" s="81"/>
    </row>
    <row r="193" spans="1:13" ht="14.1" customHeight="1" thickTop="1" x14ac:dyDescent="0.25"/>
    <row r="194" spans="1:13" s="40" customFormat="1" ht="17.100000000000001" customHeight="1" thickBot="1" x14ac:dyDescent="0.3">
      <c r="A194" s="80"/>
      <c r="B194" s="82"/>
      <c r="C194" s="94" t="s">
        <v>50</v>
      </c>
      <c r="D194" s="82"/>
      <c r="E194" s="82"/>
      <c r="F194" s="82"/>
      <c r="G194" s="82"/>
      <c r="H194" s="82"/>
      <c r="I194" s="82"/>
      <c r="J194" s="82"/>
      <c r="K194" s="80"/>
      <c r="L194" s="80"/>
      <c r="M194" s="80"/>
    </row>
    <row r="195" spans="1:13" ht="17.100000000000001" customHeight="1" thickTop="1" x14ac:dyDescent="0.25">
      <c r="B195" s="440" t="s">
        <v>1</v>
      </c>
      <c r="C195" s="441"/>
      <c r="D195" s="441"/>
      <c r="E195" s="441"/>
      <c r="F195" s="441"/>
      <c r="G195" s="441"/>
      <c r="H195" s="441"/>
      <c r="I195" s="441"/>
      <c r="J195" s="441"/>
      <c r="K195" s="442"/>
      <c r="L195" s="192"/>
      <c r="M195" s="192"/>
    </row>
    <row r="196" spans="1:13" ht="6" customHeight="1" thickBot="1" x14ac:dyDescent="0.3">
      <c r="B196" s="83"/>
      <c r="C196" s="81"/>
      <c r="D196" s="81"/>
      <c r="E196" s="81"/>
      <c r="F196" s="81"/>
      <c r="G196" s="81"/>
      <c r="H196" s="81"/>
      <c r="I196" s="81"/>
      <c r="J196" s="81"/>
      <c r="K196" s="72"/>
      <c r="L196" s="119"/>
      <c r="M196" s="119"/>
    </row>
    <row r="197" spans="1:13" s="3" customFormat="1" ht="14.1" customHeight="1" thickBot="1" x14ac:dyDescent="0.3">
      <c r="B197" s="73"/>
      <c r="C197" s="435" t="s">
        <v>2</v>
      </c>
      <c r="D197" s="436"/>
      <c r="E197"/>
      <c r="F197"/>
      <c r="G197" s="74"/>
      <c r="H197" s="74"/>
      <c r="I197" s="74"/>
      <c r="J197" s="144"/>
      <c r="K197" s="69"/>
      <c r="L197" s="4"/>
      <c r="M197" s="4"/>
    </row>
    <row r="198" spans="1:13" ht="16.5" customHeight="1" x14ac:dyDescent="0.25">
      <c r="B198" s="75"/>
      <c r="C198" s="274" t="s">
        <v>80</v>
      </c>
      <c r="D198" s="275">
        <v>6955</v>
      </c>
      <c r="E198" s="295"/>
      <c r="F198" s="244"/>
      <c r="G198" s="76"/>
      <c r="H198" s="76"/>
      <c r="I198" s="76"/>
      <c r="J198" s="162"/>
      <c r="K198" s="72"/>
      <c r="L198" s="119"/>
      <c r="M198" s="119"/>
    </row>
    <row r="199" spans="1:13" ht="14.1" customHeight="1" x14ac:dyDescent="0.25">
      <c r="B199" s="75"/>
      <c r="C199" s="277" t="s">
        <v>44</v>
      </c>
      <c r="D199" s="278">
        <v>35819</v>
      </c>
      <c r="E199" s="295"/>
      <c r="F199" s="244"/>
      <c r="G199" s="76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79" t="s">
        <v>28</v>
      </c>
      <c r="D200" s="278">
        <v>382</v>
      </c>
      <c r="E200" s="295"/>
      <c r="F200" s="244"/>
      <c r="G200" s="89"/>
      <c r="H200" s="76"/>
      <c r="I200" s="76"/>
      <c r="J200" s="162"/>
      <c r="K200" s="72"/>
      <c r="L200" s="119"/>
      <c r="M200" s="119"/>
    </row>
    <row r="201" spans="1:13" ht="14.1" customHeight="1" thickBot="1" x14ac:dyDescent="0.3">
      <c r="B201" s="75"/>
      <c r="C201" s="280" t="s">
        <v>31</v>
      </c>
      <c r="D201" s="281">
        <f>SUM(D198:D200)</f>
        <v>43156</v>
      </c>
      <c r="E201" s="295"/>
      <c r="F201"/>
      <c r="G201" s="89"/>
      <c r="H201" s="76"/>
      <c r="I201" s="76"/>
      <c r="J201" s="162"/>
      <c r="K201" s="72"/>
      <c r="L201" s="119"/>
      <c r="M201" s="119"/>
    </row>
    <row r="202" spans="1:13" ht="13.5" customHeight="1" x14ac:dyDescent="0.25">
      <c r="B202" s="83"/>
      <c r="C202" s="296" t="s">
        <v>69</v>
      </c>
      <c r="D202" s="288"/>
      <c r="E202" s="288"/>
      <c r="F202" s="84"/>
      <c r="G202" s="85"/>
      <c r="H202" s="81"/>
      <c r="I202" s="81"/>
      <c r="J202" s="81"/>
      <c r="K202" s="72"/>
      <c r="L202" s="119"/>
      <c r="M202" s="119"/>
    </row>
    <row r="203" spans="1:13" ht="14.25" customHeight="1" x14ac:dyDescent="0.25">
      <c r="B203" s="83"/>
      <c r="C203" s="292" t="s">
        <v>62</v>
      </c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4.1" customHeight="1" thickBot="1" x14ac:dyDescent="0.3">
      <c r="B204" s="83"/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7.100000000000001" customHeight="1" x14ac:dyDescent="0.25">
      <c r="B205" s="437" t="s">
        <v>8</v>
      </c>
      <c r="C205" s="438"/>
      <c r="D205" s="438"/>
      <c r="E205" s="438"/>
      <c r="F205" s="438"/>
      <c r="G205" s="438"/>
      <c r="H205" s="438"/>
      <c r="I205" s="438"/>
      <c r="J205" s="438"/>
      <c r="K205" s="439"/>
      <c r="L205" s="192"/>
      <c r="M205" s="192"/>
    </row>
    <row r="206" spans="1:13" ht="6" customHeight="1" thickBot="1" x14ac:dyDescent="0.3">
      <c r="B206" s="86"/>
      <c r="C206" s="87"/>
      <c r="D206" s="87"/>
      <c r="E206" s="87"/>
      <c r="F206" s="87"/>
      <c r="G206" s="87"/>
      <c r="H206" s="87"/>
      <c r="I206" s="87"/>
      <c r="J206" s="87"/>
      <c r="K206" s="88"/>
      <c r="L206" s="87"/>
      <c r="M206" s="87"/>
    </row>
    <row r="207" spans="1:13" ht="62.25" customHeight="1" thickBot="1" x14ac:dyDescent="0.3">
      <c r="B207" s="83"/>
      <c r="C207" s="107" t="s">
        <v>19</v>
      </c>
      <c r="D207" s="114" t="s">
        <v>20</v>
      </c>
      <c r="E207" s="70" t="str">
        <f>F20</f>
        <v>LANDET KVANTUM UKE 8</v>
      </c>
      <c r="F207" s="70" t="str">
        <f>G20</f>
        <v>LANDET KVANTUM T.O.M UKE 8</v>
      </c>
      <c r="G207" s="70" t="str">
        <f>I20</f>
        <v>RESTKVOTER</v>
      </c>
      <c r="H207" s="93" t="str">
        <f>J20</f>
        <v>LANDET KVANTUM T.O.M. UKE 8 2017</v>
      </c>
      <c r="I207" s="81"/>
      <c r="J207" s="81"/>
      <c r="K207" s="72"/>
      <c r="L207" s="119"/>
      <c r="M207" s="119"/>
    </row>
    <row r="208" spans="1:13" s="98" customFormat="1" ht="14.1" customHeight="1" thickBot="1" x14ac:dyDescent="0.3">
      <c r="B208" s="95"/>
      <c r="C208" s="112" t="s">
        <v>51</v>
      </c>
      <c r="D208" s="185">
        <v>1600</v>
      </c>
      <c r="E208" s="185">
        <v>11.6538</v>
      </c>
      <c r="F208" s="185">
        <v>125.6242</v>
      </c>
      <c r="G208" s="185">
        <f>D208-F208</f>
        <v>1474.3758</v>
      </c>
      <c r="H208" s="223">
        <v>110.7261</v>
      </c>
      <c r="I208" s="96"/>
      <c r="J208" s="164"/>
      <c r="K208" s="97"/>
      <c r="L208" s="101"/>
      <c r="M208" s="101"/>
    </row>
    <row r="209" spans="2:13" ht="14.1" customHeight="1" thickBot="1" x14ac:dyDescent="0.3">
      <c r="B209" s="83"/>
      <c r="C209" s="115" t="s">
        <v>45</v>
      </c>
      <c r="D209" s="185">
        <v>5305</v>
      </c>
      <c r="E209" s="185">
        <v>149.19890000000001</v>
      </c>
      <c r="F209" s="185">
        <v>1004.4008</v>
      </c>
      <c r="G209" s="185">
        <f t="shared" ref="G209:G211" si="9">D209-F209</f>
        <v>4300.5991999999997</v>
      </c>
      <c r="H209" s="223">
        <v>740.99270000000001</v>
      </c>
      <c r="I209" s="106"/>
      <c r="J209" s="106"/>
      <c r="K209" s="72"/>
      <c r="L209" s="119"/>
      <c r="M209" s="119"/>
    </row>
    <row r="210" spans="2:13" s="98" customFormat="1" ht="14.1" customHeight="1" thickBot="1" x14ac:dyDescent="0.3">
      <c r="B210" s="95"/>
      <c r="C210" s="110" t="s">
        <v>36</v>
      </c>
      <c r="D210" s="186">
        <v>50</v>
      </c>
      <c r="E210" s="186"/>
      <c r="F210" s="186">
        <v>0.50739999999999996</v>
      </c>
      <c r="G210" s="185">
        <f t="shared" si="9"/>
        <v>49.492600000000003</v>
      </c>
      <c r="H210" s="224">
        <v>7.3099999999999998E-2</v>
      </c>
      <c r="I210" s="96"/>
      <c r="J210" s="164"/>
      <c r="K210" s="97"/>
      <c r="L210" s="101"/>
      <c r="M210" s="101"/>
    </row>
    <row r="211" spans="2:13" s="98" customFormat="1" ht="14.1" customHeight="1" thickBot="1" x14ac:dyDescent="0.3">
      <c r="B211" s="90"/>
      <c r="C211" s="110" t="s">
        <v>55</v>
      </c>
      <c r="D211" s="186"/>
      <c r="E211" s="186">
        <v>2.01E-2</v>
      </c>
      <c r="F211" s="186">
        <v>3.5999999999999997E-2</v>
      </c>
      <c r="G211" s="185">
        <f t="shared" si="9"/>
        <v>-3.5999999999999997E-2</v>
      </c>
      <c r="H211" s="224">
        <v>1.1833</v>
      </c>
      <c r="I211" s="91"/>
      <c r="J211" s="91"/>
      <c r="K211" s="92"/>
      <c r="L211" s="195"/>
      <c r="M211" s="195"/>
    </row>
    <row r="212" spans="2:13" ht="16.5" thickBot="1" x14ac:dyDescent="0.3">
      <c r="B212" s="83"/>
      <c r="C212" s="113" t="s">
        <v>52</v>
      </c>
      <c r="D212" s="187">
        <f>D198</f>
        <v>6955</v>
      </c>
      <c r="E212" s="187">
        <f>SUM(E208:E211)</f>
        <v>160.87280000000001</v>
      </c>
      <c r="F212" s="187">
        <f>SUM(F208:F211)</f>
        <v>1130.5684000000001</v>
      </c>
      <c r="G212" s="187">
        <f>D212-F212</f>
        <v>5824.4315999999999</v>
      </c>
      <c r="H212" s="210">
        <f>H208+H209+H210+H211</f>
        <v>852.97519999999997</v>
      </c>
      <c r="I212" s="81"/>
      <c r="J212" s="81"/>
      <c r="K212" s="72"/>
      <c r="L212" s="119"/>
      <c r="M212" s="119"/>
    </row>
    <row r="213" spans="2:13" s="71" customFormat="1" ht="9" customHeight="1" x14ac:dyDescent="0.25">
      <c r="B213" s="83"/>
      <c r="C213" s="66"/>
      <c r="D213" s="99"/>
      <c r="E213" s="99"/>
      <c r="F213" s="99"/>
      <c r="G213" s="99"/>
      <c r="H213" s="81"/>
      <c r="I213" s="81"/>
      <c r="J213" s="81"/>
      <c r="K213" s="72"/>
      <c r="L213" s="119"/>
      <c r="M213" s="119"/>
    </row>
    <row r="214" spans="2:13" ht="14.1" customHeight="1" thickBot="1" x14ac:dyDescent="0.3">
      <c r="B214" s="77"/>
      <c r="C214" s="78"/>
      <c r="D214" s="78"/>
      <c r="E214" s="78"/>
      <c r="F214" s="78"/>
      <c r="G214" s="105"/>
      <c r="H214" s="78"/>
      <c r="I214" s="78"/>
      <c r="J214" s="156"/>
      <c r="K214" s="79"/>
      <c r="L214" s="119"/>
      <c r="M214" s="119"/>
    </row>
    <row r="215" spans="2:13" ht="20.25" customHeight="1" thickTop="1" x14ac:dyDescent="0.25"/>
    <row r="216" spans="2:13" ht="14.1" hidden="1" customHeight="1" x14ac:dyDescent="0.25"/>
    <row r="217" spans="2:13" ht="14.1" hidden="1" customHeight="1" x14ac:dyDescent="0.25"/>
    <row r="218" spans="2:13" ht="14.1" hidden="1" customHeight="1" x14ac:dyDescent="0.25">
      <c r="G218" s="65"/>
    </row>
    <row r="219" spans="2:13" ht="14.1" hidden="1" customHeight="1" x14ac:dyDescent="0.25">
      <c r="F219" s="65"/>
    </row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  <row r="326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9:D149"/>
    <mergeCell ref="B205:K205"/>
    <mergeCell ref="C197:D197"/>
    <mergeCell ref="B195:K195"/>
    <mergeCell ref="C51:D51"/>
    <mergeCell ref="C167:D167"/>
    <mergeCell ref="E167:F167"/>
    <mergeCell ref="G167:H167"/>
    <mergeCell ref="B176:K176"/>
    <mergeCell ref="C109:D109"/>
    <mergeCell ref="E109:F109"/>
    <mergeCell ref="G109:H109"/>
    <mergeCell ref="B117:K117"/>
    <mergeCell ref="B165:K165"/>
    <mergeCell ref="D59:D60"/>
    <mergeCell ref="G59:G60"/>
    <mergeCell ref="B49:K49"/>
    <mergeCell ref="B107:K107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8
&amp;"-,Normal"&amp;11(iht. motatte landings- og sluttsedler fra fiskesalgslagene; alle tallstørrelser i hele tonn)&amp;R27.02.2018
</oddHeader>
    <oddFooter>&amp;LFiskeridirektoratet&amp;CReguleringsseksjonen&amp;RKjetil Gramstad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UKE_8_2018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2017-11-29T09:15:01Z</cp:lastPrinted>
  <dcterms:created xsi:type="dcterms:W3CDTF">2011-07-06T12:13:20Z</dcterms:created>
  <dcterms:modified xsi:type="dcterms:W3CDTF">2018-02-27T11:43:21Z</dcterms:modified>
</cp:coreProperties>
</file>