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0" tabRatio="374"/>
  </bookViews>
  <sheets>
    <sheet name="UKE_16_2021" sheetId="1" r:id="rId1"/>
  </sheets>
  <definedNames>
    <definedName name="_xlnm.Print_Area" localSheetId="0">UKE_16_2021!$B$1:$M$248</definedName>
    <definedName name="Z_14D440E4_F18A_4F78_9989_38C1B133222D_.wvu.Cols" localSheetId="0" hidden="1">UKE_16_2021!#REF!</definedName>
    <definedName name="Z_14D440E4_F18A_4F78_9989_38C1B133222D_.wvu.PrintArea" localSheetId="0" hidden="1">UKE_16_2021!$B$1:$M$248</definedName>
    <definedName name="Z_14D440E4_F18A_4F78_9989_38C1B133222D_.wvu.Rows" localSheetId="0" hidden="1">UKE_16_2021!$360:$1048576,UKE_16_2021!$249:$359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2" i="1" l="1"/>
  <c r="J32" i="1"/>
  <c r="G32" i="1" l="1"/>
  <c r="D113" i="1" l="1"/>
  <c r="E215" i="1" l="1"/>
  <c r="F215" i="1"/>
  <c r="F132" i="1"/>
  <c r="G132" i="1"/>
  <c r="F234" i="1" l="1"/>
  <c r="E234" i="1"/>
  <c r="H120" i="1" l="1"/>
  <c r="E119" i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I39" i="1" l="1"/>
  <c r="H119" i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24" i="1" s="1"/>
  <c r="G119" i="1"/>
  <c r="F119" i="1"/>
  <c r="F138" i="1" s="1"/>
  <c r="G64" i="1"/>
  <c r="F66" i="1"/>
  <c r="G66" i="1" s="1"/>
  <c r="E66" i="1"/>
  <c r="G138" i="1" l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<sst xmlns="http://schemas.openxmlformats.org/spreadsheetml/2006/main" count="262" uniqueCount="139">
  <si>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</si>
  <si>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</si>
  <si>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</si>
  <si>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</si>
  <si>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</si>
  <si>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</si>
  <si>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</si>
  <si>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</si>
  <si>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</si>
  <si>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</si>
  <si>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</si>
  <si>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</si>
  <si>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</si>
  <si>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</si>
  <si>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</si>
  <si>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</si>
  <si>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</si>
  <si>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</si>
  <si>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</si>
  <si>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</si>
  <si>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</si>
  <si>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</si>
  <si>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</si>
  <si>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</si>
  <si>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</si>
  <si>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</si>
  <si>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</si>
  <si>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</si>
  <si>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</si>
  <si>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</si>
  <si>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</si>
  <si>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</si>
  <si>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</si>
  <si>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</si>
  <si>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</si>
  <si>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</si>
  <si>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</si>
  <si>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</si>
  <si>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</si>
  <si>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</si>
  <si>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</si>
  <si>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</si>
  <si>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</si>
  <si>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</si>
  <si>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</si>
  <si>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</si>
  <si>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</si>
  <si>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</si>
  <si>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</si>
  <si>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</si>
  <si>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</si>
  <si>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</si>
  <si>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</si>
  <si>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</si>
  <si>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</si>
  <si>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</si>
  <si>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</si>
  <si>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</si>
  <si>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</si>
  <si>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</si>
  <si>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</si>
  <si>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</si>
  <si>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</si>
  <si>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</si>
  <si>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</si>
  <si>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</si>
  <si>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</si>
  <si>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</si>
  <si>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</si>
  <si>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</si>
  <si>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</si>
  <si>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</si>
  <si>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</si>
  <si>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</si>
  <si>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</si>
  <si>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</si>
  <si>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</si>
  <si>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</si>
  <si>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</si>
  <si>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</si>
  <si>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</si>
  <si>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</si>
  <si>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</si>
  <si>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</si>
  <si>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</si>
  <si>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</si>
  <si>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</si>
  <si>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</si>
  <si>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</si>
  <si>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</si>
  <si>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</si>
  <si>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</si>
  <si>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</si>
  <si>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</si>
  <si>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</si>
  <si>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</si>
  <si>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</si>
  <si>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</si>
  <si>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</si>
  <si>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</si>
  <si>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</si>
  <si>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</si>
  <si>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</si>
  <si>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</si>
  <si>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</si>
  <si>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</si>
  <si>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</si>
  <si>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</si>
  <si>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</si>
  <si>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</si>
  <si>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</si>
  <si>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</si>
  <si>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</si>
  <si>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</si>
  <si>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</si>
  <si>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</si>
  <si>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</si>
  <si>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</si>
  <si>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</si>
  <si>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</si>
  <si>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</si>
  <si>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</si>
  <si>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</si>
  <si>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</si>
  <si>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</si>
  <si>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</si>
  <si>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</si>
  <si>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</si>
  <si>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</si>
  <si>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</si>
  <si>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</si>
  <si>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</si>
  <si>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</si>
  <si>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UKE 16</t>
  </si>
  <si>
    <t>LANDET KVANTUM T.O.M UKE 16</t>
  </si>
  <si>
    <t>LANDET KVANTUM T.O.M. UKE 16 2020</t>
  </si>
  <si>
    <r>
      <t xml:space="preserve">3 </t>
    </r>
    <r>
      <rPr>
        <sz val="9"/>
        <color theme="1"/>
        <rFont val="Calibri"/>
        <family val="2"/>
      </rPr>
      <t>Registrert rekreasjonsfiske utgjør 591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</si>
  <si>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26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</si>
  <si>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148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</si>
</sst>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27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5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29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68" fillId="0" borderId="62" xfId="1" applyNumberFormat="1" applyFont="1" applyFill="1" applyBorder="1" applyAlignment="1">
      <alignment horizontal="right" vertical="center"/>
    </xf>
    <xf numFmtId="167" fontId="60" fillId="0" borderId="5" xfId="1" applyNumberFormat="1" applyFont="1" applyBorder="1" applyAlignment="1">
      <alignment vertical="top"/>
    </xf>
    <xf numFmtId="167" fontId="60" fillId="0" borderId="26" xfId="1" applyNumberFormat="1" applyFont="1" applyBorder="1" applyAlignment="1">
      <alignment vertical="top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zoomScale="130" zoomScaleNormal="110" zoomScaleSheetLayoutView="100" zoomScalePageLayoutView="130" workbookViewId="0">
      <selection activeCell="J11" sqref="J11"/>
    </sheetView>
  </sheetViews>
  <sheetFormatPr baseColWidth="10" defaultColWidth="11.42578125" defaultRowHeight="0" customHeight="1" zeroHeight="1" x14ac:dyDescent="0.25"/>
  <cols>
    <col min="1" max="1" width="0.5703125" style="64" customWidth="1"/>
    <col min="2" max="2" width="0.71093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9" width="18.42578125" style="64" customWidth="1"/>
    <col min="10" max="10" width="13" style="64" customWidth="1"/>
    <col min="11" max="11" width="0.5703125" style="5" hidden="1" customWidth="1"/>
    <col min="12" max="12" width="0.5703125" style="64" hidden="1" customWidth="1"/>
    <col min="13" max="13" width="1" style="64" hidden="1" customWidth="1"/>
    <col min="14" max="14" width="5.28515625" hidden="1" customWidth="1"/>
  </cols>
  <sheetData>
    <row r="1" spans="2:13" s="64" customFormat="1" ht="8.1" customHeight="1" thickBot="1" x14ac:dyDescent="0.3"/>
    <row r="2" spans="2:13" ht="31.5" customHeight="1" thickTop="1" thickBot="1" x14ac:dyDescent="0.3">
      <c r="B2" s="420" t="s">
        <v>103</v>
      </c>
      <c r="C2" s="421"/>
      <c r="D2" s="421"/>
      <c r="E2" s="421"/>
      <c r="F2" s="421"/>
      <c r="G2" s="421"/>
      <c r="H2" s="421"/>
      <c r="I2" s="421"/>
      <c r="J2" s="421"/>
      <c r="K2" s="422"/>
      <c r="L2" s="176"/>
      <c r="M2" s="17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9"/>
      <c r="C7" s="410"/>
      <c r="D7" s="410"/>
      <c r="E7" s="410"/>
      <c r="F7" s="410"/>
      <c r="G7" s="410"/>
      <c r="H7" s="410"/>
      <c r="I7" s="410"/>
      <c r="J7" s="410"/>
      <c r="K7" s="411"/>
      <c r="L7" s="186"/>
      <c r="M7" s="186"/>
    </row>
    <row r="8" spans="2:13" ht="12" customHeight="1" thickBot="1" x14ac:dyDescent="0.3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">
      <c r="B9" s="108"/>
      <c r="C9" s="404" t="s">
        <v>2</v>
      </c>
      <c r="D9" s="405"/>
      <c r="E9" s="404" t="s">
        <v>20</v>
      </c>
      <c r="F9" s="405"/>
      <c r="G9" s="404" t="s">
        <v>21</v>
      </c>
      <c r="H9" s="405"/>
      <c r="I9" s="147"/>
      <c r="J9" s="147"/>
      <c r="K9" s="106"/>
      <c r="L9" s="127"/>
      <c r="M9" s="127"/>
    </row>
    <row r="10" spans="2:13" ht="14.1" customHeight="1" x14ac:dyDescent="0.2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2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2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3">
      <c r="B13" s="110"/>
      <c r="C13" s="156" t="s">
        <v>129</v>
      </c>
      <c r="D13" s="160">
        <v>123330</v>
      </c>
      <c r="E13" s="201"/>
      <c r="F13" s="264"/>
      <c r="G13" s="158" t="s">
        <v>15</v>
      </c>
      <c r="H13" s="265">
        <v>17140</v>
      </c>
      <c r="I13" s="157"/>
      <c r="J13" s="157"/>
      <c r="K13" s="106"/>
      <c r="L13" s="127"/>
      <c r="M13" s="127"/>
    </row>
    <row r="14" spans="2:13" ht="14.1" customHeight="1" thickBot="1" x14ac:dyDescent="0.3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2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25">
      <c r="B17" s="406" t="s">
        <v>8</v>
      </c>
      <c r="C17" s="407"/>
      <c r="D17" s="407"/>
      <c r="E17" s="407"/>
      <c r="F17" s="407"/>
      <c r="G17" s="407"/>
      <c r="H17" s="407"/>
      <c r="I17" s="407"/>
      <c r="J17" s="407"/>
      <c r="K17" s="408"/>
      <c r="L17" s="186"/>
      <c r="M17" s="186"/>
    </row>
    <row r="18" spans="1:13" ht="12" customHeight="1" thickBot="1" x14ac:dyDescent="0.3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3">
      <c r="A19" s="3"/>
      <c r="B19" s="108"/>
      <c r="C19" s="169" t="s">
        <v>19</v>
      </c>
      <c r="D19" s="232" t="s">
        <v>67</v>
      </c>
      <c r="E19" s="261" t="s">
        <v>87</v>
      </c>
      <c r="F19" s="261" t="s">
        <v>133</v>
      </c>
      <c r="G19" s="261" t="s">
        <v>134</v>
      </c>
      <c r="H19" s="261" t="s">
        <v>66</v>
      </c>
      <c r="I19" s="261" t="s">
        <v>61</v>
      </c>
      <c r="J19" s="261" t="s">
        <v>135</v>
      </c>
      <c r="K19" s="107"/>
      <c r="L19" s="4"/>
      <c r="M19" s="4"/>
    </row>
    <row r="20" spans="1:13" ht="14.1" customHeight="1" x14ac:dyDescent="0.25">
      <c r="B20" s="110"/>
      <c r="C20" s="215" t="s">
        <v>16</v>
      </c>
      <c r="D20" s="275">
        <f>D22+D21</f>
        <v>126245</v>
      </c>
      <c r="E20" s="275">
        <f t="shared" ref="E20:J20" si="0">E22+E21</f>
        <v>127050</v>
      </c>
      <c r="F20" s="266">
        <f t="shared" si="0"/>
        <v>457.17899999999997</v>
      </c>
      <c r="G20" s="266">
        <f t="shared" si="0"/>
        <v>43355.340960000001</v>
      </c>
      <c r="H20" s="266"/>
      <c r="I20" s="266">
        <f t="shared" si="0"/>
        <v>83694.659039999999</v>
      </c>
      <c r="J20" s="266">
        <f t="shared" si="0"/>
        <v>48622.907980000004</v>
      </c>
      <c r="K20" s="119"/>
      <c r="L20" s="147"/>
      <c r="M20" s="147"/>
    </row>
    <row r="21" spans="1:13" ht="14.1" customHeight="1" x14ac:dyDescent="0.25">
      <c r="B21" s="110"/>
      <c r="C21" s="216" t="s">
        <v>12</v>
      </c>
      <c r="D21" s="276">
        <v>125495</v>
      </c>
      <c r="E21" s="267">
        <v>126318</v>
      </c>
      <c r="F21" s="267">
        <v>434.3415</v>
      </c>
      <c r="G21" s="267">
        <v>43169.095260000002</v>
      </c>
      <c r="H21" s="267"/>
      <c r="I21" s="267">
        <f>E21-G21</f>
        <v>83148.904739999998</v>
      </c>
      <c r="J21" s="267">
        <v>48432.31048</v>
      </c>
      <c r="K21" s="119"/>
      <c r="L21" s="147"/>
      <c r="M21" s="147"/>
    </row>
    <row r="22" spans="1:13" ht="14.1" customHeight="1" thickBot="1" x14ac:dyDescent="0.3">
      <c r="B22" s="110"/>
      <c r="C22" s="217" t="s">
        <v>11</v>
      </c>
      <c r="D22" s="277">
        <v>750</v>
      </c>
      <c r="E22" s="268">
        <v>732</v>
      </c>
      <c r="F22" s="267">
        <v>22.837499999999999</v>
      </c>
      <c r="G22" s="267">
        <v>186.2457</v>
      </c>
      <c r="H22" s="267"/>
      <c r="I22" s="267">
        <f>E22-G22</f>
        <v>545.75430000000006</v>
      </c>
      <c r="J22" s="267">
        <v>190.5975</v>
      </c>
      <c r="K22" s="119"/>
      <c r="L22" s="147"/>
      <c r="M22" s="147"/>
    </row>
    <row r="23" spans="1:13" ht="14.1" customHeight="1" x14ac:dyDescent="0.25">
      <c r="B23" s="110"/>
      <c r="C23" s="215" t="s">
        <v>17</v>
      </c>
      <c r="D23" s="275">
        <f>D31+D30+D24</f>
        <v>273198</v>
      </c>
      <c r="E23" s="275">
        <f t="shared" ref="E23:J23" si="1">E31+E30+E24</f>
        <v>274600</v>
      </c>
      <c r="F23" s="266">
        <f t="shared" si="1"/>
        <v>12603.90295</v>
      </c>
      <c r="G23" s="266">
        <f t="shared" si="1"/>
        <v>174865.44238999998</v>
      </c>
      <c r="H23" s="266"/>
      <c r="I23" s="266">
        <f t="shared" si="1"/>
        <v>99734.557610000003</v>
      </c>
      <c r="J23" s="266">
        <f t="shared" si="1"/>
        <v>158896.49709199998</v>
      </c>
      <c r="K23" s="119"/>
      <c r="L23" s="147"/>
      <c r="M23" s="147"/>
    </row>
    <row r="24" spans="1:13" ht="15" customHeight="1" x14ac:dyDescent="0.25">
      <c r="A24" s="19"/>
      <c r="B24" s="120"/>
      <c r="C24" s="222" t="s">
        <v>74</v>
      </c>
      <c r="D24" s="278">
        <f>D25+D26+D27+D28+D29</f>
        <v>213518</v>
      </c>
      <c r="E24" s="278">
        <f t="shared" ref="E24:J24" si="2">E25+E26+E27+E28+E29</f>
        <v>215211</v>
      </c>
      <c r="F24" s="269">
        <f t="shared" si="2"/>
        <v>10731.7809</v>
      </c>
      <c r="G24" s="269">
        <f t="shared" si="2"/>
        <v>148037.32225999999</v>
      </c>
      <c r="H24" s="269"/>
      <c r="I24" s="269">
        <f t="shared" si="2"/>
        <v>67173.677739999999</v>
      </c>
      <c r="J24" s="269">
        <f t="shared" si="2"/>
        <v>127257.07265199999</v>
      </c>
      <c r="K24" s="119"/>
      <c r="L24" s="147"/>
      <c r="M24" s="147"/>
    </row>
    <row r="25" spans="1:13" ht="14.1" customHeight="1" x14ac:dyDescent="0.25">
      <c r="A25" s="20"/>
      <c r="B25" s="121"/>
      <c r="C25" s="221" t="s">
        <v>22</v>
      </c>
      <c r="D25" s="279">
        <v>51314</v>
      </c>
      <c r="E25" s="270">
        <v>51340</v>
      </c>
      <c r="F25" s="270">
        <v>3757.3153200000002</v>
      </c>
      <c r="G25" s="270">
        <v>36348.941480000001</v>
      </c>
      <c r="H25" s="270"/>
      <c r="I25" s="270">
        <f t="shared" ref="I25:I30" si="3">E25-G25</f>
        <v>14991.058519999999</v>
      </c>
      <c r="J25" s="270">
        <v>34816.617200000001</v>
      </c>
      <c r="K25" s="119"/>
      <c r="L25" s="147"/>
      <c r="M25" s="147"/>
    </row>
    <row r="26" spans="1:13" ht="14.1" customHeight="1" x14ac:dyDescent="0.25">
      <c r="A26" s="20"/>
      <c r="B26" s="121"/>
      <c r="C26" s="221" t="s">
        <v>58</v>
      </c>
      <c r="D26" s="279">
        <v>55493</v>
      </c>
      <c r="E26" s="270">
        <v>56820</v>
      </c>
      <c r="F26" s="270">
        <v>2480.1995900000002</v>
      </c>
      <c r="G26" s="270">
        <v>43395.41416</v>
      </c>
      <c r="H26" s="270"/>
      <c r="I26" s="270">
        <f t="shared" si="3"/>
        <v>13424.58584</v>
      </c>
      <c r="J26" s="270">
        <v>35207.395810000002</v>
      </c>
      <c r="K26" s="119"/>
      <c r="L26" s="147"/>
      <c r="M26" s="147"/>
    </row>
    <row r="27" spans="1:13" ht="14.1" customHeight="1" x14ac:dyDescent="0.25">
      <c r="A27" s="20"/>
      <c r="B27" s="121"/>
      <c r="C27" s="221" t="s">
        <v>59</v>
      </c>
      <c r="D27" s="279">
        <v>52854</v>
      </c>
      <c r="E27" s="270">
        <v>52795</v>
      </c>
      <c r="F27" s="270">
        <v>2819.65861</v>
      </c>
      <c r="G27" s="270">
        <v>38013.463759999999</v>
      </c>
      <c r="H27" s="270"/>
      <c r="I27" s="270">
        <f t="shared" si="3"/>
        <v>14781.536240000001</v>
      </c>
      <c r="J27" s="270">
        <v>34459.604721999996</v>
      </c>
      <c r="K27" s="119"/>
      <c r="L27" s="147"/>
      <c r="M27" s="147"/>
    </row>
    <row r="28" spans="1:13" ht="14.1" customHeight="1" x14ac:dyDescent="0.25">
      <c r="A28" s="20"/>
      <c r="B28" s="121"/>
      <c r="C28" s="221" t="s">
        <v>76</v>
      </c>
      <c r="D28" s="279">
        <v>38587</v>
      </c>
      <c r="E28" s="270">
        <v>38986</v>
      </c>
      <c r="F28" s="270">
        <v>1674.6073799999999</v>
      </c>
      <c r="G28" s="270">
        <v>30279.502860000001</v>
      </c>
      <c r="H28" s="270"/>
      <c r="I28" s="270">
        <f t="shared" si="3"/>
        <v>8706.4971399999995</v>
      </c>
      <c r="J28" s="270">
        <v>22773.45492</v>
      </c>
      <c r="K28" s="119"/>
      <c r="L28" s="147"/>
      <c r="M28" s="147"/>
    </row>
    <row r="29" spans="1:13" ht="14.1" customHeight="1" x14ac:dyDescent="0.25">
      <c r="A29" s="20"/>
      <c r="B29" s="121"/>
      <c r="C29" s="221" t="s">
        <v>77</v>
      </c>
      <c r="D29" s="279">
        <v>15270</v>
      </c>
      <c r="E29" s="270">
        <v>15270</v>
      </c>
      <c r="F29" s="270"/>
      <c r="G29" s="270"/>
      <c r="H29" s="270"/>
      <c r="I29" s="270">
        <f t="shared" si="3"/>
        <v>15270</v>
      </c>
      <c r="J29" s="270"/>
      <c r="K29" s="119"/>
      <c r="L29" s="147"/>
      <c r="M29" s="147"/>
    </row>
    <row r="30" spans="1:13" ht="14.1" customHeight="1" x14ac:dyDescent="0.25">
      <c r="A30" s="21"/>
      <c r="B30" s="120"/>
      <c r="C30" s="222" t="s">
        <v>18</v>
      </c>
      <c r="D30" s="278">
        <v>34366</v>
      </c>
      <c r="E30" s="278">
        <v>34075</v>
      </c>
      <c r="F30" s="269">
        <v>435.90249999999997</v>
      </c>
      <c r="G30" s="269">
        <v>13484.51108</v>
      </c>
      <c r="H30" s="269"/>
      <c r="I30" s="269">
        <f t="shared" si="3"/>
        <v>20590.48892</v>
      </c>
      <c r="J30" s="269">
        <v>14192.28119</v>
      </c>
      <c r="K30" s="119"/>
      <c r="L30" s="147"/>
      <c r="M30" s="147"/>
    </row>
    <row r="31" spans="1:13" ht="14.1" customHeight="1" x14ac:dyDescent="0.25">
      <c r="A31" s="21"/>
      <c r="B31" s="120"/>
      <c r="C31" s="222" t="s">
        <v>75</v>
      </c>
      <c r="D31" s="278">
        <f>D32+D33</f>
        <v>25314</v>
      </c>
      <c r="E31" s="278">
        <f t="shared" ref="E31:J31" si="4">E32+E33</f>
        <v>25314</v>
      </c>
      <c r="F31" s="269">
        <f t="shared" si="4"/>
        <v>1436.21955</v>
      </c>
      <c r="G31" s="269">
        <f t="shared" si="4"/>
        <v>13343.609049999999</v>
      </c>
      <c r="H31" s="269"/>
      <c r="I31" s="269">
        <f t="shared" si="4"/>
        <v>11970.390950000001</v>
      </c>
      <c r="J31" s="269">
        <f t="shared" si="4"/>
        <v>17447.143250000001</v>
      </c>
      <c r="K31" s="119"/>
      <c r="L31" s="147"/>
      <c r="M31" s="147"/>
    </row>
    <row r="32" spans="1:13" ht="14.1" customHeight="1" x14ac:dyDescent="0.25">
      <c r="A32" s="20"/>
      <c r="B32" s="121"/>
      <c r="C32" s="221" t="s">
        <v>10</v>
      </c>
      <c r="D32" s="279">
        <v>23444</v>
      </c>
      <c r="E32" s="320">
        <v>23444</v>
      </c>
      <c r="F32" s="270">
        <f>1874.21955-F36</f>
        <v>1436.21955</v>
      </c>
      <c r="G32" s="270">
        <f>14896.60905-G36</f>
        <v>13343.609049999999</v>
      </c>
      <c r="H32" s="270"/>
      <c r="I32" s="270">
        <f t="shared" ref="I32:I38" si="5">E32-G32</f>
        <v>10100.390950000001</v>
      </c>
      <c r="J32" s="270">
        <f>19250.14325-J36</f>
        <v>17447.143250000001</v>
      </c>
      <c r="K32" s="119"/>
      <c r="L32" s="147"/>
      <c r="M32" s="147"/>
    </row>
    <row r="33" spans="1:13" ht="14.1" customHeight="1" thickBot="1" x14ac:dyDescent="0.3">
      <c r="A33" s="20"/>
      <c r="B33" s="121"/>
      <c r="C33" s="386" t="s">
        <v>78</v>
      </c>
      <c r="D33" s="387">
        <v>1870</v>
      </c>
      <c r="E33" s="270">
        <v>1870</v>
      </c>
      <c r="F33" s="388"/>
      <c r="G33" s="388"/>
      <c r="H33" s="388"/>
      <c r="I33" s="388">
        <f t="shared" si="5"/>
        <v>1870</v>
      </c>
      <c r="J33" s="388"/>
      <c r="K33" s="119"/>
      <c r="L33" s="147"/>
      <c r="M33" s="147"/>
    </row>
    <row r="34" spans="1:13" ht="15.75" customHeight="1" thickBot="1" x14ac:dyDescent="0.3">
      <c r="B34" s="110"/>
      <c r="C34" s="164" t="s">
        <v>91</v>
      </c>
      <c r="D34" s="281">
        <v>2500</v>
      </c>
      <c r="E34" s="273">
        <v>2500</v>
      </c>
      <c r="F34" s="273">
        <v>84.080399999999997</v>
      </c>
      <c r="G34" s="273">
        <v>525.31230000000005</v>
      </c>
      <c r="H34" s="273"/>
      <c r="I34" s="273">
        <f t="shared" si="5"/>
        <v>1974.6876999999999</v>
      </c>
      <c r="J34" s="273">
        <v>758.67328799999996</v>
      </c>
      <c r="K34" s="119"/>
      <c r="L34" s="147"/>
      <c r="M34" s="147"/>
    </row>
    <row r="35" spans="1:13" ht="14.1" customHeight="1" thickBot="1" x14ac:dyDescent="0.3">
      <c r="B35" s="110"/>
      <c r="C35" s="164" t="s">
        <v>13</v>
      </c>
      <c r="D35" s="281">
        <v>969</v>
      </c>
      <c r="E35" s="272">
        <v>969</v>
      </c>
      <c r="F35" s="272">
        <v>29.718800000000002</v>
      </c>
      <c r="G35" s="272">
        <v>444.32522</v>
      </c>
      <c r="H35" s="272"/>
      <c r="I35" s="272">
        <f t="shared" si="5"/>
        <v>524.67478000000006</v>
      </c>
      <c r="J35" s="272">
        <v>422.93059</v>
      </c>
      <c r="K35" s="119"/>
      <c r="L35" s="147"/>
      <c r="M35" s="147"/>
    </row>
    <row r="36" spans="1:13" ht="17.25" customHeight="1" thickBot="1" x14ac:dyDescent="0.3">
      <c r="B36" s="110"/>
      <c r="C36" s="164" t="s">
        <v>92</v>
      </c>
      <c r="D36" s="281">
        <v>3723</v>
      </c>
      <c r="E36" s="273">
        <v>3723</v>
      </c>
      <c r="F36" s="272">
        <v>438</v>
      </c>
      <c r="G36" s="272">
        <v>1553</v>
      </c>
      <c r="H36" s="272"/>
      <c r="I36" s="272">
        <f>E36-G36</f>
        <v>2170</v>
      </c>
      <c r="J36" s="272">
        <v>1803</v>
      </c>
      <c r="K36" s="119"/>
      <c r="L36" s="147"/>
      <c r="M36" s="147"/>
    </row>
    <row r="37" spans="1:13" ht="17.25" customHeight="1" thickBot="1" x14ac:dyDescent="0.3">
      <c r="B37" s="110"/>
      <c r="C37" s="164" t="s">
        <v>64</v>
      </c>
      <c r="D37" s="281">
        <v>7000</v>
      </c>
      <c r="E37" s="273">
        <v>7000</v>
      </c>
      <c r="F37" s="272">
        <v>69.404989999999998</v>
      </c>
      <c r="G37" s="272">
        <v>7000</v>
      </c>
      <c r="H37" s="272"/>
      <c r="I37" s="272">
        <f>E37-G37</f>
        <v>0</v>
      </c>
      <c r="J37" s="272">
        <v>7000</v>
      </c>
      <c r="K37" s="119"/>
      <c r="L37" s="147"/>
      <c r="M37" s="147"/>
    </row>
    <row r="38" spans="1:13" ht="14.1" customHeight="1" thickBot="1" x14ac:dyDescent="0.3">
      <c r="B38" s="110"/>
      <c r="C38" s="143" t="s">
        <v>93</v>
      </c>
      <c r="D38" s="281"/>
      <c r="E38" s="273"/>
      <c r="F38" s="272">
        <v>2</v>
      </c>
      <c r="G38" s="272">
        <v>67</v>
      </c>
      <c r="H38" s="272"/>
      <c r="I38" s="272">
        <f t="shared" si="5"/>
        <v>-67</v>
      </c>
      <c r="J38" s="272">
        <v>22</v>
      </c>
      <c r="K38" s="119"/>
      <c r="L38" s="147"/>
      <c r="M38" s="147"/>
    </row>
    <row r="39" spans="1:13" ht="16.5" customHeight="1" thickBot="1" x14ac:dyDescent="0.3">
      <c r="B39" s="110"/>
      <c r="C39" s="170" t="s">
        <v>9</v>
      </c>
      <c r="D39" s="282">
        <f>D20+D23+D34+D35+D36+D37+D38</f>
        <v>413635</v>
      </c>
      <c r="E39" s="282">
        <f t="shared" ref="E39" si="6">E20+E23+E34+E35+E36+E37+E38</f>
        <v>415842</v>
      </c>
      <c r="F39" s="382">
        <f>F20+F23+F34+F35+F36+F37+F38</f>
        <v>13684.28614</v>
      </c>
      <c r="G39" s="382">
        <f>G20+G23+G34+G35+G36+G37+G38</f>
        <v>227810.42086999997</v>
      </c>
      <c r="H39" s="382"/>
      <c r="I39" s="382">
        <f t="shared" ref="I39:J39" si="7">I20+I23+I34+I35+I36+I37+I38</f>
        <v>188031.57913000003</v>
      </c>
      <c r="J39" s="382">
        <f t="shared" si="7"/>
        <v>217526.00894999999</v>
      </c>
      <c r="K39" s="119"/>
      <c r="L39" s="147"/>
      <c r="M39" s="147"/>
    </row>
    <row r="40" spans="1:13" ht="14.1" customHeight="1" x14ac:dyDescent="0.2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" customHeight="1" x14ac:dyDescent="0.2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25">
      <c r="B42" s="113"/>
      <c r="C42" s="183" t="s">
        <v>136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2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.75" thickBot="1" x14ac:dyDescent="0.3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2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9" t="s">
        <v>1</v>
      </c>
      <c r="C47" s="410"/>
      <c r="D47" s="410"/>
      <c r="E47" s="410"/>
      <c r="F47" s="410"/>
      <c r="G47" s="410"/>
      <c r="H47" s="410"/>
      <c r="I47" s="410"/>
      <c r="J47" s="410"/>
      <c r="K47" s="411"/>
      <c r="L47" s="186"/>
      <c r="M47" s="186"/>
    </row>
    <row r="48" spans="1:13" ht="12" customHeight="1" thickBot="1" x14ac:dyDescent="0.3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">
      <c r="B49" s="110"/>
      <c r="C49" s="398" t="s">
        <v>2</v>
      </c>
      <c r="D49" s="399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">
      <c r="B50" s="110"/>
      <c r="C50" s="130" t="s">
        <v>27</v>
      </c>
      <c r="D50" s="329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">
      <c r="B51" s="110"/>
      <c r="C51" s="130" t="s">
        <v>3</v>
      </c>
      <c r="D51" s="329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">
      <c r="B52" s="110"/>
      <c r="C52" s="130" t="s">
        <v>28</v>
      </c>
      <c r="D52" s="329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">
      <c r="B53" s="110"/>
      <c r="C53" s="130" t="s">
        <v>31</v>
      </c>
      <c r="D53" s="329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">
      <c r="B55" s="406" t="s">
        <v>8</v>
      </c>
      <c r="C55" s="407"/>
      <c r="D55" s="407"/>
      <c r="E55" s="407"/>
      <c r="F55" s="407"/>
      <c r="G55" s="407"/>
      <c r="H55" s="407"/>
      <c r="I55" s="407"/>
      <c r="J55" s="407"/>
      <c r="K55" s="408"/>
      <c r="L55" s="186"/>
      <c r="M55" s="186"/>
    </row>
    <row r="56" spans="2:13" s="3" customFormat="1" ht="69.75" customHeight="1" thickBot="1" x14ac:dyDescent="0.3">
      <c r="B56" s="133"/>
      <c r="C56" s="169" t="s">
        <v>19</v>
      </c>
      <c r="D56" s="263" t="s">
        <v>20</v>
      </c>
      <c r="E56" s="169" t="str">
        <f>F19</f>
        <v>LANDET KVANTUM UKE 16</v>
      </c>
      <c r="F56" s="169" t="str">
        <f>G19</f>
        <v>LANDET KVANTUM T.O.M UKE 16</v>
      </c>
      <c r="G56" s="262" t="str">
        <f>I19</f>
        <v>RESTKVOTER</v>
      </c>
      <c r="H56" s="169" t="str">
        <f>J19</f>
        <v>LANDET KVANTUM T.O.M. UKE 16 2020</v>
      </c>
      <c r="I56" s="134"/>
      <c r="J56" s="134"/>
      <c r="K56" s="135"/>
      <c r="L56" s="134"/>
      <c r="M56" s="134"/>
    </row>
    <row r="57" spans="2:13" ht="14.1" customHeight="1" x14ac:dyDescent="0.25">
      <c r="B57" s="136"/>
      <c r="C57" s="238" t="s">
        <v>32</v>
      </c>
      <c r="D57" s="418">
        <v>5394</v>
      </c>
      <c r="E57" s="283">
        <v>108.76687</v>
      </c>
      <c r="F57" s="283">
        <v>791.48343999999997</v>
      </c>
      <c r="G57" s="283">
        <f>D57-F57-F58</f>
        <v>4220.8465900000001</v>
      </c>
      <c r="H57" s="283">
        <v>293.89864</v>
      </c>
      <c r="I57" s="151"/>
      <c r="J57" s="151"/>
      <c r="K57" s="175"/>
      <c r="L57" s="96"/>
      <c r="M57" s="96"/>
    </row>
    <row r="58" spans="2:13" ht="14.1" customHeight="1" x14ac:dyDescent="0.25">
      <c r="B58" s="136"/>
      <c r="C58" s="137" t="s">
        <v>29</v>
      </c>
      <c r="D58" s="419"/>
      <c r="E58" s="284">
        <v>36.177570000000003</v>
      </c>
      <c r="F58" s="284">
        <v>381.66996999999998</v>
      </c>
      <c r="G58" s="284"/>
      <c r="H58" s="284">
        <v>252.98945000000001</v>
      </c>
      <c r="I58" s="151"/>
      <c r="J58" s="151"/>
      <c r="K58" s="175"/>
      <c r="L58" s="96"/>
      <c r="M58" s="96"/>
    </row>
    <row r="59" spans="2:13" ht="14.1" customHeight="1" thickBot="1" x14ac:dyDescent="0.3">
      <c r="B59" s="136"/>
      <c r="C59" s="138" t="s">
        <v>71</v>
      </c>
      <c r="D59" s="272">
        <v>200</v>
      </c>
      <c r="E59" s="285">
        <v>4.5100000000000001E-2</v>
      </c>
      <c r="F59" s="285">
        <v>44.568199999999997</v>
      </c>
      <c r="G59" s="285">
        <f>D59-F59</f>
        <v>155.43180000000001</v>
      </c>
      <c r="H59" s="285">
        <v>43.514620000000001</v>
      </c>
      <c r="I59" s="151"/>
      <c r="J59" s="151"/>
      <c r="K59" s="175"/>
      <c r="L59" s="96"/>
      <c r="M59" s="96"/>
    </row>
    <row r="60" spans="2:13" s="90" customFormat="1" ht="15.6" customHeight="1" x14ac:dyDescent="0.25">
      <c r="B60" s="152"/>
      <c r="C60" s="139" t="s">
        <v>57</v>
      </c>
      <c r="D60" s="330">
        <v>8090</v>
      </c>
      <c r="E60" s="286">
        <f>E61+E62+E63</f>
        <v>4.6437999999999997</v>
      </c>
      <c r="F60" s="286">
        <f>F61+F62+F63</f>
        <v>86.352460000000008</v>
      </c>
      <c r="G60" s="286">
        <f>D60-F60</f>
        <v>8003.6475399999999</v>
      </c>
      <c r="H60" s="286">
        <f>H61+H62+H63</f>
        <v>56.578029999999998</v>
      </c>
      <c r="I60" s="153"/>
      <c r="J60" s="153"/>
      <c r="K60" s="175"/>
      <c r="L60" s="96"/>
      <c r="M60" s="96"/>
    </row>
    <row r="61" spans="2:13" s="20" customFormat="1" ht="14.1" customHeight="1" x14ac:dyDescent="0.25">
      <c r="B61" s="140"/>
      <c r="C61" s="141" t="s">
        <v>33</v>
      </c>
      <c r="D61" s="270"/>
      <c r="E61" s="287">
        <v>2.3161999999999998</v>
      </c>
      <c r="F61" s="287">
        <v>13.689970000000001</v>
      </c>
      <c r="G61" s="287"/>
      <c r="H61" s="287">
        <v>4.5495999999999999</v>
      </c>
      <c r="I61" s="166"/>
      <c r="J61" s="142"/>
      <c r="K61" s="175"/>
      <c r="L61" s="96"/>
      <c r="M61" s="96"/>
    </row>
    <row r="62" spans="2:13" s="20" customFormat="1" ht="14.1" customHeight="1" x14ac:dyDescent="0.25">
      <c r="B62" s="140"/>
      <c r="C62" s="141" t="s">
        <v>34</v>
      </c>
      <c r="D62" s="270"/>
      <c r="E62" s="287">
        <v>2.1701000000000001</v>
      </c>
      <c r="F62" s="287">
        <v>28.115649999999999</v>
      </c>
      <c r="G62" s="287"/>
      <c r="H62" s="287">
        <v>37.333410000000001</v>
      </c>
      <c r="I62" s="166"/>
      <c r="J62" s="166"/>
      <c r="K62" s="175"/>
      <c r="L62" s="96"/>
      <c r="M62" s="96"/>
    </row>
    <row r="63" spans="2:13" s="20" customFormat="1" ht="14.1" customHeight="1" thickBot="1" x14ac:dyDescent="0.3">
      <c r="B63" s="140"/>
      <c r="C63" s="199" t="s">
        <v>35</v>
      </c>
      <c r="D63" s="271"/>
      <c r="E63" s="288">
        <v>0.1575</v>
      </c>
      <c r="F63" s="288">
        <v>44.546840000000003</v>
      </c>
      <c r="G63" s="288"/>
      <c r="H63" s="288">
        <v>14.69502</v>
      </c>
      <c r="I63" s="166"/>
      <c r="J63" s="166"/>
      <c r="K63" s="175"/>
      <c r="L63" s="96"/>
      <c r="M63" s="96"/>
    </row>
    <row r="64" spans="2:13" ht="14.1" customHeight="1" thickBot="1" x14ac:dyDescent="0.3">
      <c r="B64" s="110"/>
      <c r="C64" s="143" t="s">
        <v>36</v>
      </c>
      <c r="D64" s="273">
        <v>71</v>
      </c>
      <c r="E64" s="289"/>
      <c r="F64" s="289">
        <v>0.62919999999999998</v>
      </c>
      <c r="G64" s="289">
        <f>D64-F64</f>
        <v>70.370800000000003</v>
      </c>
      <c r="H64" s="289"/>
      <c r="I64" s="147"/>
      <c r="J64" s="147"/>
      <c r="K64" s="175"/>
      <c r="L64" s="96"/>
      <c r="M64" s="96"/>
    </row>
    <row r="65" spans="2:13" ht="14.1" customHeight="1" thickBot="1" x14ac:dyDescent="0.3">
      <c r="B65" s="110"/>
      <c r="C65" s="246" t="s">
        <v>14</v>
      </c>
      <c r="D65" s="321"/>
      <c r="E65" s="290"/>
      <c r="F65" s="290"/>
      <c r="G65" s="290"/>
      <c r="H65" s="290"/>
      <c r="I65" s="147"/>
      <c r="J65" s="147"/>
      <c r="K65" s="175"/>
      <c r="L65" s="96"/>
      <c r="M65" s="96"/>
    </row>
    <row r="66" spans="2:13" s="3" customFormat="1" ht="16.5" customHeight="1" thickBot="1" x14ac:dyDescent="0.3">
      <c r="B66" s="108"/>
      <c r="C66" s="170" t="s">
        <v>9</v>
      </c>
      <c r="D66" s="274">
        <f>D57+D59+D60+D64</f>
        <v>13755</v>
      </c>
      <c r="E66" s="274">
        <f>E57+E58+E59+E60+E64+E65</f>
        <v>149.63333999999998</v>
      </c>
      <c r="F66" s="274">
        <f>F57+F58+F59+F60+F64+F65</f>
        <v>1304.70327</v>
      </c>
      <c r="G66" s="274">
        <f>D66-F66</f>
        <v>12450.29673</v>
      </c>
      <c r="H66" s="274">
        <f>H57+H58+H59+H60+H64+H65</f>
        <v>646.98074000000008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">
      <c r="B67" s="148"/>
      <c r="C67" s="417" t="s">
        <v>107</v>
      </c>
      <c r="D67" s="417"/>
      <c r="E67" s="417"/>
      <c r="F67" s="417"/>
      <c r="G67" s="417"/>
      <c r="H67" s="165"/>
      <c r="I67" s="149"/>
      <c r="J67" s="149"/>
      <c r="K67" s="150"/>
      <c r="L67" s="4"/>
      <c r="M67" s="4"/>
    </row>
    <row r="68" spans="2:13" ht="12" customHeight="1" thickTop="1" x14ac:dyDescent="0.2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2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2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9" t="s">
        <v>1</v>
      </c>
      <c r="C72" s="410"/>
      <c r="D72" s="410"/>
      <c r="E72" s="410"/>
      <c r="F72" s="410"/>
      <c r="G72" s="410"/>
      <c r="H72" s="410"/>
      <c r="I72" s="410"/>
      <c r="J72" s="410"/>
      <c r="K72" s="411"/>
      <c r="L72" s="186"/>
      <c r="M72" s="186"/>
    </row>
    <row r="73" spans="2:13" ht="4.5" customHeight="1" thickBot="1" x14ac:dyDescent="0.3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">
      <c r="B74" s="108"/>
      <c r="C74" s="404" t="s">
        <v>2</v>
      </c>
      <c r="D74" s="405"/>
      <c r="E74" s="404" t="s">
        <v>20</v>
      </c>
      <c r="F74" s="412"/>
      <c r="G74" s="404" t="s">
        <v>21</v>
      </c>
      <c r="H74" s="405"/>
      <c r="I74" s="147"/>
      <c r="J74" s="147"/>
      <c r="K74" s="106"/>
      <c r="L74" s="127"/>
      <c r="M74" s="127"/>
    </row>
    <row r="75" spans="2:13" ht="15" x14ac:dyDescent="0.2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5" x14ac:dyDescent="0.2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.75" thickBot="1" x14ac:dyDescent="0.3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2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25">
      <c r="B80" s="206"/>
      <c r="C80" s="416"/>
      <c r="D80" s="416"/>
      <c r="E80" s="416"/>
      <c r="F80" s="416"/>
      <c r="G80" s="416"/>
      <c r="H80" s="416"/>
      <c r="I80" s="212"/>
      <c r="J80" s="213"/>
      <c r="K80" s="211"/>
      <c r="L80" s="213"/>
      <c r="M80" s="109"/>
    </row>
    <row r="81" spans="1:13" ht="6" customHeight="1" thickBot="1" x14ac:dyDescent="0.3">
      <c r="B81" s="206"/>
      <c r="C81" s="416"/>
      <c r="D81" s="416"/>
      <c r="E81" s="416"/>
      <c r="F81" s="416"/>
      <c r="G81" s="416"/>
      <c r="H81" s="416"/>
      <c r="I81" s="213"/>
      <c r="J81" s="213"/>
      <c r="K81" s="211"/>
      <c r="L81" s="213"/>
      <c r="M81" s="109"/>
    </row>
    <row r="82" spans="1:13" ht="14.1" customHeight="1" x14ac:dyDescent="0.25">
      <c r="B82" s="413" t="s">
        <v>8</v>
      </c>
      <c r="C82" s="414"/>
      <c r="D82" s="414"/>
      <c r="E82" s="414"/>
      <c r="F82" s="414"/>
      <c r="G82" s="414"/>
      <c r="H82" s="414"/>
      <c r="I82" s="414"/>
      <c r="J82" s="414"/>
      <c r="K82" s="415"/>
      <c r="L82" s="229"/>
      <c r="M82" s="186"/>
    </row>
    <row r="83" spans="1:13" ht="5.25" customHeight="1" thickBot="1" x14ac:dyDescent="0.3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16</v>
      </c>
      <c r="G84" s="169" t="str">
        <f>G19</f>
        <v>LANDET KVANTUM T.O.M UKE 16</v>
      </c>
      <c r="H84" s="169" t="str">
        <f>I19</f>
        <v>RESTKVOTER</v>
      </c>
      <c r="I84" s="169" t="str">
        <f>J19</f>
        <v>LANDET KVANTUM T.O.M. UKE 16 2020</v>
      </c>
      <c r="J84" s="109"/>
      <c r="K84" s="10"/>
      <c r="L84" s="109"/>
      <c r="M84" s="109"/>
    </row>
    <row r="85" spans="1:13" ht="14.1" customHeight="1" x14ac:dyDescent="0.25">
      <c r="A85" s="111"/>
      <c r="B85" s="109"/>
      <c r="C85" s="233" t="s">
        <v>16</v>
      </c>
      <c r="D85" s="275">
        <f>D87+D86</f>
        <v>42148</v>
      </c>
      <c r="E85" s="275">
        <f t="shared" ref="E85:I85" si="8">E87+E86</f>
        <v>47099</v>
      </c>
      <c r="F85" s="266">
        <f t="shared" si="8"/>
        <v>2328.4720900000002</v>
      </c>
      <c r="G85" s="266">
        <f t="shared" si="8"/>
        <v>32555.225129999999</v>
      </c>
      <c r="H85" s="275">
        <f t="shared" si="8"/>
        <v>14543.774869999999</v>
      </c>
      <c r="I85" s="266">
        <f t="shared" si="8"/>
        <v>19682.610269999997</v>
      </c>
      <c r="J85" s="147"/>
      <c r="K85" s="119"/>
      <c r="L85" s="147"/>
      <c r="M85" s="147"/>
    </row>
    <row r="86" spans="1:13" ht="14.1" customHeight="1" x14ac:dyDescent="0.25">
      <c r="A86" s="111"/>
      <c r="B86" s="109"/>
      <c r="C86" s="216" t="s">
        <v>12</v>
      </c>
      <c r="D86" s="276">
        <v>41398</v>
      </c>
      <c r="E86" s="267">
        <v>46274</v>
      </c>
      <c r="F86" s="267">
        <v>2307.5140900000001</v>
      </c>
      <c r="G86" s="267">
        <v>32258.64041</v>
      </c>
      <c r="H86" s="267">
        <f>E86-G86</f>
        <v>14015.35959</v>
      </c>
      <c r="I86" s="267">
        <v>19501.189869999998</v>
      </c>
      <c r="J86" s="147"/>
      <c r="K86" s="119"/>
      <c r="L86" s="147"/>
      <c r="M86" s="147"/>
    </row>
    <row r="87" spans="1:13" ht="15.75" thickBot="1" x14ac:dyDescent="0.3">
      <c r="A87" s="111"/>
      <c r="B87" s="109"/>
      <c r="C87" s="234" t="s">
        <v>11</v>
      </c>
      <c r="D87" s="277">
        <v>750</v>
      </c>
      <c r="E87" s="268">
        <v>825</v>
      </c>
      <c r="F87" s="268">
        <v>20.957999999999998</v>
      </c>
      <c r="G87" s="268">
        <v>296.58472</v>
      </c>
      <c r="H87" s="268">
        <f>E87-G87</f>
        <v>528.41527999999994</v>
      </c>
      <c r="I87" s="268">
        <v>181.4204</v>
      </c>
      <c r="J87" s="147"/>
      <c r="K87" s="119"/>
      <c r="L87" s="147"/>
      <c r="M87" s="147"/>
    </row>
    <row r="88" spans="1:13" ht="14.1" customHeight="1" x14ac:dyDescent="0.25">
      <c r="A88" s="111"/>
      <c r="B88" s="4"/>
      <c r="C88" s="215" t="s">
        <v>17</v>
      </c>
      <c r="D88" s="275">
        <f t="shared" ref="D88:I88" si="9">D89+D94+D95</f>
        <v>70521</v>
      </c>
      <c r="E88" s="275">
        <f t="shared" si="9"/>
        <v>75686</v>
      </c>
      <c r="F88" s="266">
        <f t="shared" si="9"/>
        <v>1119.1352800000002</v>
      </c>
      <c r="G88" s="266">
        <f t="shared" si="9"/>
        <v>16641.374639999998</v>
      </c>
      <c r="H88" s="275">
        <f t="shared" si="9"/>
        <v>59044.625360000005</v>
      </c>
      <c r="I88" s="266">
        <f t="shared" si="9"/>
        <v>19440.452679999999</v>
      </c>
      <c r="J88" s="147"/>
      <c r="K88" s="119"/>
      <c r="L88" s="147"/>
      <c r="M88" s="147"/>
    </row>
    <row r="89" spans="1:13" ht="15.75" customHeight="1" x14ac:dyDescent="0.25">
      <c r="A89" s="111"/>
      <c r="B89" s="37"/>
      <c r="C89" s="222" t="s">
        <v>74</v>
      </c>
      <c r="D89" s="278">
        <f t="shared" ref="D89:I89" si="10">D90+D91+D92+D93</f>
        <v>52641</v>
      </c>
      <c r="E89" s="278">
        <f t="shared" si="10"/>
        <v>57818</v>
      </c>
      <c r="F89" s="269">
        <f t="shared" si="10"/>
        <v>707.03892000000008</v>
      </c>
      <c r="G89" s="269">
        <f t="shared" si="10"/>
        <v>11830.888849999999</v>
      </c>
      <c r="H89" s="278">
        <f t="shared" si="10"/>
        <v>45987.111150000004</v>
      </c>
      <c r="I89" s="269">
        <f t="shared" si="10"/>
        <v>14583.868060000001</v>
      </c>
      <c r="J89" s="147"/>
      <c r="K89" s="119"/>
      <c r="L89" s="147"/>
      <c r="M89" s="147"/>
    </row>
    <row r="90" spans="1:13" ht="14.1" customHeight="1" x14ac:dyDescent="0.25">
      <c r="A90" s="106"/>
      <c r="B90" s="127"/>
      <c r="C90" s="221" t="s">
        <v>22</v>
      </c>
      <c r="D90" s="279">
        <v>14088</v>
      </c>
      <c r="E90" s="270">
        <v>15722</v>
      </c>
      <c r="F90" s="270">
        <v>92.600009999999997</v>
      </c>
      <c r="G90" s="270">
        <v>2481.4068600000001</v>
      </c>
      <c r="H90" s="270">
        <f t="shared" ref="H90:H98" si="11">E90-G90</f>
        <v>13240.593140000001</v>
      </c>
      <c r="I90" s="270">
        <v>2582.8104499999999</v>
      </c>
      <c r="J90" s="147"/>
      <c r="K90" s="119"/>
      <c r="L90" s="147"/>
      <c r="M90" s="147"/>
    </row>
    <row r="91" spans="1:13" ht="14.1" customHeight="1" x14ac:dyDescent="0.25">
      <c r="A91" s="106"/>
      <c r="B91" s="127"/>
      <c r="C91" s="221" t="s">
        <v>23</v>
      </c>
      <c r="D91" s="279">
        <v>14432</v>
      </c>
      <c r="E91" s="270">
        <v>16097</v>
      </c>
      <c r="F91" s="270">
        <v>368.65347000000003</v>
      </c>
      <c r="G91" s="270">
        <v>3989.0452</v>
      </c>
      <c r="H91" s="270">
        <f t="shared" si="11"/>
        <v>12107.9548</v>
      </c>
      <c r="I91" s="270">
        <v>4982.5861999999997</v>
      </c>
      <c r="J91" s="147"/>
      <c r="K91" s="119"/>
      <c r="L91" s="147"/>
      <c r="M91" s="147"/>
    </row>
    <row r="92" spans="1:13" ht="14.1" customHeight="1" x14ac:dyDescent="0.25">
      <c r="A92" s="106"/>
      <c r="B92" s="127"/>
      <c r="C92" s="221" t="s">
        <v>24</v>
      </c>
      <c r="D92" s="279">
        <v>14707</v>
      </c>
      <c r="E92" s="270">
        <v>16459</v>
      </c>
      <c r="F92" s="270">
        <v>147.03908000000001</v>
      </c>
      <c r="G92" s="270">
        <v>3510.9423000000002</v>
      </c>
      <c r="H92" s="270">
        <f t="shared" si="11"/>
        <v>12948.057699999999</v>
      </c>
      <c r="I92" s="270">
        <v>4719.0487700000003</v>
      </c>
      <c r="J92" s="147"/>
      <c r="K92" s="119"/>
      <c r="L92" s="147"/>
      <c r="M92" s="147"/>
    </row>
    <row r="93" spans="1:13" ht="14.1" customHeight="1" x14ac:dyDescent="0.25">
      <c r="A93" s="106"/>
      <c r="B93" s="127"/>
      <c r="C93" s="221" t="s">
        <v>76</v>
      </c>
      <c r="D93" s="279">
        <v>9414</v>
      </c>
      <c r="E93" s="270">
        <v>9540</v>
      </c>
      <c r="F93" s="270">
        <v>98.746359999999996</v>
      </c>
      <c r="G93" s="270">
        <v>1849.49449</v>
      </c>
      <c r="H93" s="270">
        <f t="shared" si="11"/>
        <v>7690.50551</v>
      </c>
      <c r="I93" s="270">
        <v>2299.4226399999998</v>
      </c>
      <c r="J93" s="147"/>
      <c r="K93" s="119"/>
      <c r="L93" s="147"/>
      <c r="M93" s="147"/>
    </row>
    <row r="94" spans="1:13" ht="14.1" customHeight="1" x14ac:dyDescent="0.25">
      <c r="A94" s="106"/>
      <c r="B94" s="127"/>
      <c r="C94" s="222" t="s">
        <v>29</v>
      </c>
      <c r="D94" s="278">
        <v>12379</v>
      </c>
      <c r="E94" s="269">
        <v>11721</v>
      </c>
      <c r="F94" s="269">
        <v>351.34969999999998</v>
      </c>
      <c r="G94" s="269">
        <v>4077.07188</v>
      </c>
      <c r="H94" s="269">
        <f t="shared" si="11"/>
        <v>7643.9281200000005</v>
      </c>
      <c r="I94" s="269">
        <v>4056.4892500000001</v>
      </c>
      <c r="J94" s="147"/>
      <c r="K94" s="119"/>
      <c r="L94" s="147"/>
      <c r="M94" s="147"/>
    </row>
    <row r="95" spans="1:13" ht="14.1" customHeight="1" thickBot="1" x14ac:dyDescent="0.3">
      <c r="A95" s="111"/>
      <c r="B95" s="37"/>
      <c r="C95" s="223" t="s">
        <v>73</v>
      </c>
      <c r="D95" s="291">
        <v>5501</v>
      </c>
      <c r="E95" s="292">
        <v>6147</v>
      </c>
      <c r="F95" s="292">
        <v>60.746659999999999</v>
      </c>
      <c r="G95" s="292">
        <v>733.41390999999999</v>
      </c>
      <c r="H95" s="292">
        <f t="shared" si="11"/>
        <v>5413.5860899999998</v>
      </c>
      <c r="I95" s="292">
        <v>800.09537</v>
      </c>
      <c r="J95" s="147"/>
      <c r="K95" s="119"/>
      <c r="L95" s="147"/>
      <c r="M95" s="147"/>
    </row>
    <row r="96" spans="1:13" ht="15.75" thickBot="1" x14ac:dyDescent="0.3">
      <c r="A96" s="111"/>
      <c r="B96" s="37"/>
      <c r="C96" s="164" t="s">
        <v>13</v>
      </c>
      <c r="D96" s="280">
        <v>379</v>
      </c>
      <c r="E96" s="272">
        <v>379</v>
      </c>
      <c r="F96" s="272">
        <v>0.31280000000000002</v>
      </c>
      <c r="G96" s="272">
        <v>43.968020000000003</v>
      </c>
      <c r="H96" s="272">
        <f t="shared" si="11"/>
        <v>335.03197999999998</v>
      </c>
      <c r="I96" s="272">
        <v>8.0137800000000006</v>
      </c>
      <c r="J96" s="147"/>
      <c r="K96" s="119"/>
      <c r="L96" s="147"/>
      <c r="M96" s="147"/>
    </row>
    <row r="97" spans="1:13" ht="18" thickBot="1" x14ac:dyDescent="0.3">
      <c r="A97" s="111"/>
      <c r="B97" s="109"/>
      <c r="C97" s="164" t="s">
        <v>60</v>
      </c>
      <c r="D97" s="281">
        <v>300</v>
      </c>
      <c r="E97" s="273">
        <v>300</v>
      </c>
      <c r="F97" s="273">
        <v>3.2665199999999999</v>
      </c>
      <c r="G97" s="273">
        <v>300</v>
      </c>
      <c r="H97" s="273">
        <f t="shared" si="11"/>
        <v>0</v>
      </c>
      <c r="I97" s="273">
        <v>300</v>
      </c>
      <c r="J97" s="147"/>
      <c r="K97" s="119"/>
      <c r="L97" s="147"/>
      <c r="M97" s="147"/>
    </row>
    <row r="98" spans="1:13" ht="16.5" customHeight="1" thickBot="1" x14ac:dyDescent="0.3">
      <c r="A98" s="111"/>
      <c r="B98" s="109"/>
      <c r="C98" s="214" t="s">
        <v>96</v>
      </c>
      <c r="D98" s="281"/>
      <c r="E98" s="273"/>
      <c r="F98" s="273">
        <v>6</v>
      </c>
      <c r="G98" s="273">
        <v>35</v>
      </c>
      <c r="H98" s="273">
        <f t="shared" si="11"/>
        <v>-35</v>
      </c>
      <c r="I98" s="273">
        <v>7</v>
      </c>
      <c r="J98" s="147"/>
      <c r="K98" s="119"/>
      <c r="L98" s="147"/>
      <c r="M98" s="147"/>
    </row>
    <row r="99" spans="1:13" ht="16.5" thickBot="1" x14ac:dyDescent="0.3">
      <c r="A99" s="111"/>
      <c r="B99" s="109"/>
      <c r="C99" s="170" t="s">
        <v>9</v>
      </c>
      <c r="D99" s="282">
        <f>D85+D88+D96+D97+D98</f>
        <v>113348</v>
      </c>
      <c r="E99" s="282">
        <f t="shared" ref="E99:I99" si="12">E85+E88+E96+E97+E98</f>
        <v>123464</v>
      </c>
      <c r="F99" s="382">
        <f t="shared" si="12"/>
        <v>3457.1866900000009</v>
      </c>
      <c r="G99" s="382">
        <f t="shared" si="12"/>
        <v>49575.567790000001</v>
      </c>
      <c r="H99" s="282">
        <f t="shared" si="12"/>
        <v>73888.432209999999</v>
      </c>
      <c r="I99" s="382">
        <f t="shared" si="12"/>
        <v>39438.076729999993</v>
      </c>
      <c r="J99" s="147"/>
      <c r="K99" s="119"/>
      <c r="L99" s="147"/>
      <c r="M99" s="147"/>
    </row>
    <row r="100" spans="1:13" ht="15" x14ac:dyDescent="0.2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25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2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.75" thickBot="1" x14ac:dyDescent="0.3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25">
      <c r="B106" s="409" t="s">
        <v>1</v>
      </c>
      <c r="C106" s="410"/>
      <c r="D106" s="410"/>
      <c r="E106" s="410"/>
      <c r="F106" s="410"/>
      <c r="G106" s="410"/>
      <c r="H106" s="410"/>
      <c r="I106" s="410"/>
      <c r="J106" s="410"/>
      <c r="K106" s="411"/>
      <c r="L106" s="186"/>
      <c r="M106" s="18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">
      <c r="B108" s="2"/>
      <c r="C108" s="404" t="s">
        <v>2</v>
      </c>
      <c r="D108" s="405"/>
      <c r="E108" s="404" t="s">
        <v>20</v>
      </c>
      <c r="F108" s="405"/>
      <c r="G108" s="404" t="s">
        <v>21</v>
      </c>
      <c r="H108" s="405"/>
      <c r="I108" s="36"/>
      <c r="J108" s="147"/>
      <c r="K108" s="1"/>
      <c r="L108" s="4"/>
      <c r="M108" s="4"/>
    </row>
    <row r="109" spans="1:13" ht="15" customHeight="1" x14ac:dyDescent="0.25">
      <c r="B109" s="9"/>
      <c r="C109" s="331" t="s">
        <v>27</v>
      </c>
      <c r="D109" s="332">
        <v>182404</v>
      </c>
      <c r="E109" s="333" t="s">
        <v>5</v>
      </c>
      <c r="F109" s="334">
        <v>66114</v>
      </c>
      <c r="G109" s="335" t="s">
        <v>25</v>
      </c>
      <c r="H109" s="334">
        <v>7469</v>
      </c>
      <c r="I109" s="36"/>
      <c r="J109" s="147"/>
      <c r="K109" s="40"/>
      <c r="L109" s="74"/>
      <c r="M109" s="74"/>
    </row>
    <row r="110" spans="1:13" ht="14.1" customHeight="1" x14ac:dyDescent="0.25">
      <c r="B110" s="9"/>
      <c r="C110" s="331" t="s">
        <v>3</v>
      </c>
      <c r="D110" s="332">
        <v>12000</v>
      </c>
      <c r="E110" s="335" t="s">
        <v>6</v>
      </c>
      <c r="F110" s="332">
        <v>67901</v>
      </c>
      <c r="G110" s="335" t="s">
        <v>72</v>
      </c>
      <c r="H110" s="332">
        <v>50926</v>
      </c>
      <c r="I110" s="36"/>
      <c r="J110" s="147"/>
      <c r="K110" s="10"/>
      <c r="L110" s="109"/>
      <c r="M110" s="109"/>
    </row>
    <row r="111" spans="1:13" ht="14.1" customHeight="1" x14ac:dyDescent="0.25">
      <c r="B111" s="110"/>
      <c r="C111" s="336" t="s">
        <v>70</v>
      </c>
      <c r="D111" s="332">
        <v>3375</v>
      </c>
      <c r="E111" s="335" t="s">
        <v>38</v>
      </c>
      <c r="F111" s="332">
        <v>44671</v>
      </c>
      <c r="G111" s="335" t="s">
        <v>73</v>
      </c>
      <c r="H111" s="332">
        <v>9506</v>
      </c>
      <c r="I111" s="147"/>
      <c r="J111" s="147"/>
      <c r="K111" s="111"/>
      <c r="L111" s="109"/>
      <c r="M111" s="109"/>
    </row>
    <row r="112" spans="1:13" ht="14.1" customHeight="1" thickBot="1" x14ac:dyDescent="0.3">
      <c r="B112" s="41"/>
      <c r="C112" s="337"/>
      <c r="D112" s="338"/>
      <c r="E112" s="338" t="s">
        <v>108</v>
      </c>
      <c r="F112" s="332">
        <v>3718</v>
      </c>
      <c r="G112" s="331"/>
      <c r="H112" s="337"/>
      <c r="I112" s="36"/>
      <c r="J112" s="147"/>
      <c r="K112" s="10"/>
      <c r="L112" s="109"/>
      <c r="M112" s="109"/>
    </row>
    <row r="113" spans="2:13" ht="14.1" customHeight="1" thickBot="1" x14ac:dyDescent="0.3">
      <c r="B113" s="9"/>
      <c r="C113" s="339" t="s">
        <v>31</v>
      </c>
      <c r="D113" s="340">
        <f>D109+D110+D111</f>
        <v>197779</v>
      </c>
      <c r="E113" s="341" t="s">
        <v>7</v>
      </c>
      <c r="F113" s="340">
        <f>F109+F110+F111+F112</f>
        <v>182404</v>
      </c>
      <c r="G113" s="342" t="s">
        <v>6</v>
      </c>
      <c r="H113" s="343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25">
      <c r="B114" s="11"/>
      <c r="C114" s="344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25">
      <c r="B116" s="406" t="s">
        <v>8</v>
      </c>
      <c r="C116" s="407"/>
      <c r="D116" s="407"/>
      <c r="E116" s="407"/>
      <c r="F116" s="407"/>
      <c r="G116" s="407"/>
      <c r="H116" s="407"/>
      <c r="I116" s="407"/>
      <c r="J116" s="407"/>
      <c r="K116" s="408"/>
      <c r="L116" s="186"/>
      <c r="M116" s="186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16</v>
      </c>
      <c r="G118" s="169" t="str">
        <f>G19</f>
        <v>LANDET KVANTUM T.O.M UKE 16</v>
      </c>
      <c r="H118" s="169" t="str">
        <f>I19</f>
        <v>RESTKVOTER</v>
      </c>
      <c r="I118" s="247" t="str">
        <f>J19</f>
        <v>LANDET KVANTUM T.O.M. UKE 16 2020</v>
      </c>
      <c r="J118" s="4"/>
      <c r="K118" s="1"/>
      <c r="L118" s="4"/>
      <c r="M118" s="4"/>
    </row>
    <row r="119" spans="2:13" s="64" customFormat="1" ht="14.1" customHeight="1" x14ac:dyDescent="0.25">
      <c r="B119" s="9"/>
      <c r="C119" s="215" t="s">
        <v>69</v>
      </c>
      <c r="D119" s="275">
        <f t="shared" ref="D119" si="13">D120+D121+D122</f>
        <v>66114</v>
      </c>
      <c r="E119" s="293">
        <f>E120+E121+E122</f>
        <v>60194</v>
      </c>
      <c r="F119" s="294">
        <f t="shared" ref="F119:G119" si="14">F120+F121+F122</f>
        <v>1296.2580499999999</v>
      </c>
      <c r="G119" s="294">
        <f t="shared" si="14"/>
        <v>27222.636689999999</v>
      </c>
      <c r="H119" s="294">
        <f>H120+H121+H122</f>
        <v>38891.363310000001</v>
      </c>
      <c r="I119" s="294">
        <f>I120+I121+I122</f>
        <v>27735.240030000001</v>
      </c>
      <c r="J119" s="147"/>
      <c r="K119" s="119"/>
      <c r="L119" s="147"/>
      <c r="M119" s="147"/>
    </row>
    <row r="120" spans="2:13" ht="14.1" customHeight="1" x14ac:dyDescent="0.25">
      <c r="B120" s="9"/>
      <c r="C120" s="216" t="s">
        <v>12</v>
      </c>
      <c r="D120" s="276">
        <v>52891</v>
      </c>
      <c r="E120" s="295">
        <v>48101</v>
      </c>
      <c r="F120" s="296">
        <v>1159.8661999999999</v>
      </c>
      <c r="G120" s="296">
        <v>23710.901839999999</v>
      </c>
      <c r="H120" s="296">
        <f>D120-G120</f>
        <v>29180.098160000001</v>
      </c>
      <c r="I120" s="296">
        <v>24745.71226</v>
      </c>
      <c r="J120" s="147"/>
      <c r="K120" s="119"/>
      <c r="L120" s="147"/>
      <c r="M120" s="147"/>
    </row>
    <row r="121" spans="2:13" ht="14.1" customHeight="1" x14ac:dyDescent="0.25">
      <c r="B121" s="9"/>
      <c r="C121" s="216" t="s">
        <v>11</v>
      </c>
      <c r="D121" s="276">
        <v>12723</v>
      </c>
      <c r="E121" s="295">
        <v>11593</v>
      </c>
      <c r="F121" s="296">
        <v>136.39185000000001</v>
      </c>
      <c r="G121" s="296">
        <v>3511.7348499999998</v>
      </c>
      <c r="H121" s="296">
        <f t="shared" ref="H121:H122" si="15">D121-G121</f>
        <v>9211.2651499999993</v>
      </c>
      <c r="I121" s="296">
        <v>2989.5277700000001</v>
      </c>
      <c r="J121" s="147"/>
      <c r="K121" s="119"/>
      <c r="L121" s="147"/>
      <c r="M121" s="147"/>
    </row>
    <row r="122" spans="2:13" ht="15.75" thickBot="1" x14ac:dyDescent="0.3">
      <c r="B122" s="9"/>
      <c r="C122" s="217" t="s">
        <v>39</v>
      </c>
      <c r="D122" s="345">
        <v>500</v>
      </c>
      <c r="E122" s="297">
        <v>500</v>
      </c>
      <c r="F122" s="298"/>
      <c r="G122" s="298"/>
      <c r="H122" s="298">
        <f t="shared" si="15"/>
        <v>500</v>
      </c>
      <c r="I122" s="298"/>
      <c r="J122" s="147"/>
      <c r="K122" s="119"/>
      <c r="L122" s="147"/>
      <c r="M122" s="147"/>
    </row>
    <row r="123" spans="2:13" s="90" customFormat="1" ht="13.5" customHeight="1" thickBot="1" x14ac:dyDescent="0.3">
      <c r="B123" s="92"/>
      <c r="C123" s="218" t="s">
        <v>98</v>
      </c>
      <c r="D123" s="346">
        <v>44671</v>
      </c>
      <c r="E123" s="299">
        <v>43832</v>
      </c>
      <c r="F123" s="300">
        <v>663.44813999999997</v>
      </c>
      <c r="G123" s="300">
        <v>996.36887999999999</v>
      </c>
      <c r="H123" s="300">
        <f>D123-G123</f>
        <v>43674.631119999998</v>
      </c>
      <c r="I123" s="300">
        <v>287</v>
      </c>
      <c r="J123" s="93"/>
      <c r="K123" s="119"/>
      <c r="L123" s="147"/>
      <c r="M123" s="147"/>
    </row>
    <row r="124" spans="2:13" s="64" customFormat="1" ht="14.25" customHeight="1" thickBot="1" x14ac:dyDescent="0.3">
      <c r="B124" s="9"/>
      <c r="C124" s="219" t="s">
        <v>17</v>
      </c>
      <c r="D124" s="281">
        <f>D125+D130+D133</f>
        <v>69225</v>
      </c>
      <c r="E124" s="301">
        <f>E125+E130+E133</f>
        <v>66018</v>
      </c>
      <c r="F124" s="302">
        <f t="shared" ref="F124:G124" si="16">F125+F130+F133</f>
        <v>1505.9239299999999</v>
      </c>
      <c r="G124" s="302">
        <f t="shared" si="16"/>
        <v>29206.370670000004</v>
      </c>
      <c r="H124" s="302">
        <f>H125+H130+H133</f>
        <v>40018.629329999996</v>
      </c>
      <c r="I124" s="302">
        <f>I125+I130+I133</f>
        <v>25964.235509999999</v>
      </c>
      <c r="J124" s="109"/>
      <c r="K124" s="119"/>
      <c r="L124" s="147"/>
      <c r="M124" s="147"/>
    </row>
    <row r="125" spans="2:13" ht="15.75" customHeight="1" x14ac:dyDescent="0.25">
      <c r="B125" s="2"/>
      <c r="C125" s="220" t="s">
        <v>99</v>
      </c>
      <c r="D125" s="348">
        <f>D126+D127+D128+D129</f>
        <v>52250</v>
      </c>
      <c r="E125" s="303">
        <f>E126+E127+E128+E129</f>
        <v>49859</v>
      </c>
      <c r="F125" s="304">
        <f>F126+F127+F128+F129</f>
        <v>1288.5382399999999</v>
      </c>
      <c r="G125" s="304">
        <f>G126+G127+G129+G128</f>
        <v>21537.615440000001</v>
      </c>
      <c r="H125" s="304">
        <f>H126+H127+H128+H129</f>
        <v>30712.384559999995</v>
      </c>
      <c r="I125" s="304">
        <f>I126+I127+I128+I129</f>
        <v>18249.555960000002</v>
      </c>
      <c r="J125" s="4"/>
      <c r="K125" s="119"/>
      <c r="L125" s="147"/>
      <c r="M125" s="147"/>
    </row>
    <row r="126" spans="2:13" s="20" customFormat="1" ht="14.1" customHeight="1" x14ac:dyDescent="0.25">
      <c r="B126" s="43"/>
      <c r="C126" s="221" t="s">
        <v>22</v>
      </c>
      <c r="D126" s="279">
        <v>13835</v>
      </c>
      <c r="E126" s="305">
        <v>14723</v>
      </c>
      <c r="F126" s="287">
        <v>137.92093</v>
      </c>
      <c r="G126" s="287">
        <v>4612.6074900000003</v>
      </c>
      <c r="H126" s="287">
        <f>D126-G126</f>
        <v>9222.3925099999997</v>
      </c>
      <c r="I126" s="287">
        <v>3725.3943899999999</v>
      </c>
      <c r="J126" s="44"/>
      <c r="K126" s="119"/>
      <c r="L126" s="147"/>
      <c r="M126" s="147"/>
    </row>
    <row r="127" spans="2:13" s="20" customFormat="1" ht="14.1" customHeight="1" x14ac:dyDescent="0.25">
      <c r="B127" s="121"/>
      <c r="C127" s="221" t="s">
        <v>23</v>
      </c>
      <c r="D127" s="279">
        <v>13889</v>
      </c>
      <c r="E127" s="305">
        <v>12292</v>
      </c>
      <c r="F127" s="287">
        <v>165.66955999999999</v>
      </c>
      <c r="G127" s="287">
        <v>6353.6215400000001</v>
      </c>
      <c r="H127" s="287">
        <f t="shared" ref="H127:H129" si="17">D127-G127</f>
        <v>7535.3784599999999</v>
      </c>
      <c r="I127" s="287">
        <v>5547.82665</v>
      </c>
      <c r="J127" s="127"/>
      <c r="K127" s="119"/>
      <c r="L127" s="147"/>
      <c r="M127" s="147"/>
    </row>
    <row r="128" spans="2:13" s="20" customFormat="1" ht="14.1" customHeight="1" x14ac:dyDescent="0.25">
      <c r="B128" s="121"/>
      <c r="C128" s="221" t="s">
        <v>24</v>
      </c>
      <c r="D128" s="279">
        <v>13501</v>
      </c>
      <c r="E128" s="305">
        <v>12090</v>
      </c>
      <c r="F128" s="287">
        <v>148.34790000000001</v>
      </c>
      <c r="G128" s="287">
        <v>5452.1142600000003</v>
      </c>
      <c r="H128" s="287">
        <f t="shared" si="17"/>
        <v>8048.8857399999997</v>
      </c>
      <c r="I128" s="287">
        <v>5219.0873499999998</v>
      </c>
      <c r="J128" s="127"/>
      <c r="K128" s="119"/>
      <c r="L128" s="147"/>
      <c r="M128" s="147"/>
    </row>
    <row r="129" spans="2:13" s="20" customFormat="1" ht="14.1" customHeight="1" x14ac:dyDescent="0.25">
      <c r="B129" s="121"/>
      <c r="C129" s="221" t="s">
        <v>76</v>
      </c>
      <c r="D129" s="279">
        <v>11025</v>
      </c>
      <c r="E129" s="305">
        <v>10754</v>
      </c>
      <c r="F129" s="287">
        <v>836.59984999999995</v>
      </c>
      <c r="G129" s="287">
        <v>5119.2721499999998</v>
      </c>
      <c r="H129" s="287">
        <f t="shared" si="17"/>
        <v>5905.7278500000002</v>
      </c>
      <c r="I129" s="287">
        <v>3757.24757</v>
      </c>
      <c r="J129" s="127"/>
      <c r="K129" s="119"/>
      <c r="L129" s="147"/>
      <c r="M129" s="147"/>
    </row>
    <row r="130" spans="2:13" s="21" customFormat="1" ht="14.1" customHeight="1" x14ac:dyDescent="0.25">
      <c r="B130" s="18"/>
      <c r="C130" s="222" t="s">
        <v>18</v>
      </c>
      <c r="D130" s="278">
        <f>D132+D131</f>
        <v>7469</v>
      </c>
      <c r="E130" s="306">
        <v>6867</v>
      </c>
      <c r="F130" s="307">
        <v>9.2664000000000009</v>
      </c>
      <c r="G130" s="307">
        <v>4990.3033999999998</v>
      </c>
      <c r="H130" s="307">
        <f>H131+H132</f>
        <v>2478.6966000000002</v>
      </c>
      <c r="I130" s="307">
        <v>5308.8759300000002</v>
      </c>
      <c r="J130" s="37"/>
      <c r="K130" s="119"/>
      <c r="L130" s="147"/>
      <c r="M130" s="147"/>
    </row>
    <row r="131" spans="2:13" ht="14.1" customHeight="1" x14ac:dyDescent="0.25">
      <c r="B131" s="9"/>
      <c r="C131" s="221" t="s">
        <v>40</v>
      </c>
      <c r="D131" s="279">
        <v>6969</v>
      </c>
      <c r="E131" s="305">
        <v>6367</v>
      </c>
      <c r="F131" s="287">
        <v>8.1270000000000007</v>
      </c>
      <c r="G131" s="287">
        <v>4969.7406300000002</v>
      </c>
      <c r="H131" s="287">
        <f>D131-G131</f>
        <v>1999.2593699999998</v>
      </c>
      <c r="I131" s="287">
        <v>5286.6154800000004</v>
      </c>
      <c r="J131" s="109"/>
      <c r="K131" s="119"/>
      <c r="L131" s="147"/>
      <c r="M131" s="147"/>
    </row>
    <row r="132" spans="2:13" ht="14.1" customHeight="1" x14ac:dyDescent="0.25">
      <c r="B132" s="18"/>
      <c r="C132" s="221" t="s">
        <v>41</v>
      </c>
      <c r="D132" s="279">
        <v>500</v>
      </c>
      <c r="E132" s="305">
        <v>500</v>
      </c>
      <c r="F132" s="287">
        <f>F130-F131</f>
        <v>1.1394000000000002</v>
      </c>
      <c r="G132" s="287">
        <f>G130-G131</f>
        <v>20.562769999999546</v>
      </c>
      <c r="H132" s="287">
        <f>D132-G132</f>
        <v>479.43723000000045</v>
      </c>
      <c r="I132" s="287">
        <f>I130-I131</f>
        <v>22.260449999999764</v>
      </c>
      <c r="J132" s="376"/>
      <c r="K132" s="119"/>
      <c r="L132" s="147"/>
      <c r="M132" s="147"/>
    </row>
    <row r="133" spans="2:13" ht="15.75" thickBot="1" x14ac:dyDescent="0.3">
      <c r="B133" s="9"/>
      <c r="C133" s="223" t="s">
        <v>73</v>
      </c>
      <c r="D133" s="291">
        <v>9506</v>
      </c>
      <c r="E133" s="308">
        <v>9292</v>
      </c>
      <c r="F133" s="309">
        <v>208.11929000000001</v>
      </c>
      <c r="G133" s="309">
        <v>2678.45183</v>
      </c>
      <c r="H133" s="309">
        <f t="shared" ref="H133:H137" si="18">D133-G133</f>
        <v>6827.54817</v>
      </c>
      <c r="I133" s="309">
        <v>2405.8036200000001</v>
      </c>
      <c r="J133" s="109"/>
      <c r="K133" s="119"/>
      <c r="L133" s="147"/>
      <c r="M133" s="147"/>
    </row>
    <row r="134" spans="2:13" s="64" customFormat="1" ht="15.75" thickBot="1" x14ac:dyDescent="0.3">
      <c r="B134" s="9"/>
      <c r="C134" s="219" t="s">
        <v>13</v>
      </c>
      <c r="D134" s="281">
        <v>144</v>
      </c>
      <c r="E134" s="301">
        <v>144</v>
      </c>
      <c r="F134" s="289">
        <v>0.49925000000000003</v>
      </c>
      <c r="G134" s="289">
        <v>19.602229999999999</v>
      </c>
      <c r="H134" s="289">
        <f t="shared" si="18"/>
        <v>124.39777000000001</v>
      </c>
      <c r="I134" s="289">
        <v>12.6698</v>
      </c>
      <c r="J134" s="109"/>
      <c r="K134" s="119"/>
      <c r="L134" s="147"/>
      <c r="M134" s="147"/>
    </row>
    <row r="135" spans="2:13" s="64" customFormat="1" ht="15.75" thickBot="1" x14ac:dyDescent="0.3">
      <c r="B135" s="9"/>
      <c r="C135" s="224" t="s">
        <v>42</v>
      </c>
      <c r="D135" s="280">
        <v>250</v>
      </c>
      <c r="E135" s="310">
        <v>250</v>
      </c>
      <c r="F135" s="311"/>
      <c r="G135" s="311">
        <v>7.04</v>
      </c>
      <c r="H135" s="311">
        <f t="shared" si="18"/>
        <v>242.96</v>
      </c>
      <c r="I135" s="311">
        <v>216.53579999999999</v>
      </c>
      <c r="J135" s="109"/>
      <c r="K135" s="119"/>
      <c r="L135" s="147"/>
      <c r="M135" s="147"/>
    </row>
    <row r="136" spans="2:13" s="64" customFormat="1" ht="18" thickBot="1" x14ac:dyDescent="0.3">
      <c r="B136" s="9"/>
      <c r="C136" s="224" t="s">
        <v>100</v>
      </c>
      <c r="D136" s="281">
        <v>2000</v>
      </c>
      <c r="E136" s="301">
        <v>2000</v>
      </c>
      <c r="F136" s="289">
        <v>12.70961</v>
      </c>
      <c r="G136" s="289">
        <v>2000</v>
      </c>
      <c r="H136" s="289">
        <f t="shared" si="18"/>
        <v>0</v>
      </c>
      <c r="I136" s="289">
        <v>2000</v>
      </c>
      <c r="J136" s="147"/>
      <c r="K136" s="119"/>
      <c r="L136" s="147"/>
      <c r="M136" s="147"/>
    </row>
    <row r="137" spans="2:13" s="64" customFormat="1" ht="18" thickBot="1" x14ac:dyDescent="0.3">
      <c r="B137" s="9"/>
      <c r="C137" s="198" t="s">
        <v>93</v>
      </c>
      <c r="D137" s="322"/>
      <c r="E137" s="312"/>
      <c r="F137" s="313"/>
      <c r="G137" s="313">
        <v>422</v>
      </c>
      <c r="H137" s="313">
        <f t="shared" si="18"/>
        <v>-422</v>
      </c>
      <c r="I137" s="313">
        <v>438</v>
      </c>
      <c r="J137" s="109"/>
      <c r="K137" s="119"/>
      <c r="L137" s="147"/>
      <c r="M137" s="147"/>
    </row>
    <row r="138" spans="2:13" s="3" customFormat="1" ht="16.5" thickBot="1" x14ac:dyDescent="0.3">
      <c r="B138" s="2"/>
      <c r="C138" s="30" t="s">
        <v>9</v>
      </c>
      <c r="D138" s="282">
        <f>D119+D123+D124+D134+D135+D136</f>
        <v>182404</v>
      </c>
      <c r="E138" s="314">
        <f>E119+E123+E124+E134+E135+E136</f>
        <v>172438</v>
      </c>
      <c r="F138" s="274">
        <f>F119+F123+F124+F134+F135+F136+F137</f>
        <v>3478.8389799999995</v>
      </c>
      <c r="G138" s="274">
        <f>G119+G123+G124+G134+G135+G136+G137</f>
        <v>59874.018470000003</v>
      </c>
      <c r="H138" s="274">
        <f>H119+H123+H124+H134+H135+H136+H137</f>
        <v>122529.98152999999</v>
      </c>
      <c r="I138" s="274">
        <f>I119+I123+I124+I134+I135+I136+I137</f>
        <v>56653.681140000001</v>
      </c>
      <c r="J138" s="163"/>
      <c r="K138" s="119"/>
      <c r="L138" s="147"/>
      <c r="M138" s="147"/>
    </row>
    <row r="139" spans="2:13" s="3" customFormat="1" ht="14.25" customHeight="1" x14ac:dyDescent="0.25">
      <c r="B139" s="2"/>
      <c r="C139" s="347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25">
      <c r="B140" s="2"/>
      <c r="C140" s="344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2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2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2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5" thickBot="1" x14ac:dyDescent="0.3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2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2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2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3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">
      <c r="B150" s="110"/>
      <c r="C150" s="398" t="s">
        <v>2</v>
      </c>
      <c r="D150" s="399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25">
      <c r="B151" s="110"/>
      <c r="C151" s="351" t="s">
        <v>114</v>
      </c>
      <c r="D151" s="352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25">
      <c r="B152" s="110"/>
      <c r="C152" s="353" t="s">
        <v>115</v>
      </c>
      <c r="D152" s="354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">
      <c r="B153" s="110"/>
      <c r="C153" s="353" t="s">
        <v>116</v>
      </c>
      <c r="D153" s="354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5" thickBot="1" x14ac:dyDescent="0.3">
      <c r="B154" s="110"/>
      <c r="C154" s="355" t="s">
        <v>31</v>
      </c>
      <c r="D154" s="356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25">
      <c r="B155" s="110"/>
      <c r="C155" s="349" t="s">
        <v>112</v>
      </c>
      <c r="D155" s="350"/>
      <c r="E155" s="350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25">
      <c r="B156" s="110"/>
      <c r="C156" s="349" t="s">
        <v>113</v>
      </c>
      <c r="D156" s="350"/>
      <c r="E156" s="350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25">
      <c r="B157" s="110"/>
      <c r="C157" s="344" t="s">
        <v>111</v>
      </c>
      <c r="D157" s="323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">
      <c r="B159" s="110"/>
      <c r="C159" s="97" t="s">
        <v>19</v>
      </c>
      <c r="D159" s="315" t="s">
        <v>20</v>
      </c>
      <c r="E159" s="97" t="str">
        <f>F19</f>
        <v>LANDET KVANTUM UKE 16</v>
      </c>
      <c r="F159" s="97" t="str">
        <f>G19</f>
        <v>LANDET KVANTUM T.O.M UKE 16</v>
      </c>
      <c r="G159" s="97" t="str">
        <f>I19</f>
        <v>RESTKVOTER</v>
      </c>
      <c r="H159" s="97" t="str">
        <f>J19</f>
        <v>LANDET KVANTUM T.O.M. UKE 16 2020</v>
      </c>
      <c r="I159" s="109"/>
      <c r="J159" s="109"/>
      <c r="K159" s="111"/>
      <c r="L159" s="109"/>
      <c r="M159" s="109"/>
    </row>
    <row r="160" spans="2:13" ht="15" customHeight="1" thickBot="1" x14ac:dyDescent="0.3">
      <c r="B160" s="110"/>
      <c r="C160" s="102" t="s">
        <v>5</v>
      </c>
      <c r="D160" s="379">
        <v>43379</v>
      </c>
      <c r="E160" s="379">
        <v>388.48140000000001</v>
      </c>
      <c r="F160" s="379">
        <v>7646.68786</v>
      </c>
      <c r="G160" s="379">
        <f>D160-F160</f>
        <v>35732.312140000002</v>
      </c>
      <c r="H160" s="379">
        <v>2137.9978999999998</v>
      </c>
      <c r="I160" s="42"/>
      <c r="J160" s="109"/>
      <c r="K160" s="111"/>
      <c r="L160" s="109"/>
      <c r="M160" s="109"/>
    </row>
    <row r="161" spans="1:13" ht="15" customHeight="1" thickBot="1" x14ac:dyDescent="0.3">
      <c r="B161" s="110"/>
      <c r="C161" s="105" t="s">
        <v>41</v>
      </c>
      <c r="D161" s="379">
        <v>100</v>
      </c>
      <c r="E161" s="379">
        <v>0.42499999999999999</v>
      </c>
      <c r="F161" s="379">
        <v>6.2836999999999996</v>
      </c>
      <c r="G161" s="379">
        <f>D161-F161</f>
        <v>93.716300000000004</v>
      </c>
      <c r="H161" s="379">
        <v>3.1890000000000001</v>
      </c>
      <c r="I161" s="42"/>
      <c r="J161" s="109"/>
      <c r="K161" s="111"/>
      <c r="L161" s="109"/>
      <c r="M161" s="109"/>
    </row>
    <row r="162" spans="1:13" ht="15" customHeight="1" thickBot="1" x14ac:dyDescent="0.3">
      <c r="B162" s="110"/>
      <c r="C162" s="100" t="s">
        <v>36</v>
      </c>
      <c r="D162" s="380">
        <v>55</v>
      </c>
      <c r="E162" s="380"/>
      <c r="F162" s="380"/>
      <c r="G162" s="380">
        <f>D162-F162</f>
        <v>55</v>
      </c>
      <c r="H162" s="380"/>
      <c r="I162" s="42"/>
      <c r="J162" s="109"/>
      <c r="K162" s="111"/>
      <c r="L162" s="109"/>
      <c r="M162" s="109"/>
    </row>
    <row r="163" spans="1:13" ht="15" customHeight="1" thickBot="1" x14ac:dyDescent="0.3">
      <c r="A163" s="109"/>
      <c r="B163" s="110"/>
      <c r="C163" s="103" t="s">
        <v>52</v>
      </c>
      <c r="D163" s="381">
        <f>SUM(D160:D162)</f>
        <v>43534</v>
      </c>
      <c r="E163" s="381">
        <f>SUM(E160:E162)</f>
        <v>388.90640000000002</v>
      </c>
      <c r="F163" s="381">
        <f>SUM(F160:F162)</f>
        <v>7652.97156</v>
      </c>
      <c r="G163" s="381">
        <f>D163-F163</f>
        <v>35881.028440000002</v>
      </c>
      <c r="H163" s="381">
        <f>SUM(H160:H162)</f>
        <v>2141.1868999999997</v>
      </c>
      <c r="I163" s="42"/>
      <c r="J163" s="109"/>
      <c r="K163" s="111"/>
      <c r="L163" s="109"/>
      <c r="M163" s="109"/>
    </row>
    <row r="164" spans="1:13" ht="21" customHeight="1" thickBot="1" x14ac:dyDescent="0.3">
      <c r="B164" s="144"/>
      <c r="C164" s="358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3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25">
      <c r="B166" s="392" t="s">
        <v>1</v>
      </c>
      <c r="C166" s="393"/>
      <c r="D166" s="393"/>
      <c r="E166" s="393"/>
      <c r="F166" s="393"/>
      <c r="G166" s="393"/>
      <c r="H166" s="393"/>
      <c r="I166" s="393"/>
      <c r="J166" s="393"/>
      <c r="K166" s="394"/>
      <c r="L166" s="177"/>
      <c r="M166" s="177"/>
    </row>
    <row r="167" spans="1:13" ht="6" customHeight="1" thickBot="1" x14ac:dyDescent="0.3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">
      <c r="B168" s="27"/>
      <c r="C168" s="398" t="s">
        <v>2</v>
      </c>
      <c r="D168" s="399"/>
      <c r="E168" s="398" t="s">
        <v>53</v>
      </c>
      <c r="F168" s="399"/>
      <c r="G168" s="398" t="s">
        <v>54</v>
      </c>
      <c r="H168" s="399"/>
      <c r="I168" s="77"/>
      <c r="J168" s="77"/>
      <c r="K168" s="28"/>
      <c r="L168" s="134"/>
      <c r="M168" s="134"/>
    </row>
    <row r="169" spans="1:13" ht="14.25" customHeight="1" x14ac:dyDescent="0.25">
      <c r="B169" s="47"/>
      <c r="C169" s="351" t="s">
        <v>114</v>
      </c>
      <c r="D169" s="352">
        <v>30216</v>
      </c>
      <c r="E169" s="359" t="s">
        <v>5</v>
      </c>
      <c r="F169" s="360">
        <v>16706</v>
      </c>
      <c r="G169" s="353" t="s">
        <v>12</v>
      </c>
      <c r="H169" s="365">
        <v>8545</v>
      </c>
      <c r="I169" s="77"/>
      <c r="J169" s="77"/>
      <c r="K169" s="29"/>
      <c r="L169" s="142"/>
      <c r="M169" s="142"/>
    </row>
    <row r="170" spans="1:13" ht="14.25" customHeight="1" x14ac:dyDescent="0.25">
      <c r="B170" s="47"/>
      <c r="C170" s="353" t="s">
        <v>44</v>
      </c>
      <c r="D170" s="354">
        <v>22198</v>
      </c>
      <c r="E170" s="361" t="s">
        <v>45</v>
      </c>
      <c r="F170" s="362">
        <v>8000</v>
      </c>
      <c r="G170" s="353" t="s">
        <v>11</v>
      </c>
      <c r="H170" s="365">
        <v>2224</v>
      </c>
      <c r="I170" s="77"/>
      <c r="J170" s="77"/>
      <c r="K170" s="29"/>
      <c r="L170" s="142"/>
      <c r="M170" s="142"/>
    </row>
    <row r="171" spans="1:13" ht="14.25" customHeight="1" x14ac:dyDescent="0.25">
      <c r="B171" s="47"/>
      <c r="C171" s="353"/>
      <c r="D171" s="354"/>
      <c r="E171" s="361" t="s">
        <v>38</v>
      </c>
      <c r="F171" s="362">
        <v>5500</v>
      </c>
      <c r="G171" s="353" t="s">
        <v>46</v>
      </c>
      <c r="H171" s="365">
        <v>4571</v>
      </c>
      <c r="I171" s="77"/>
      <c r="J171" s="77"/>
      <c r="K171" s="49"/>
      <c r="L171" s="178"/>
      <c r="M171" s="178"/>
    </row>
    <row r="172" spans="1:13" ht="14.1" customHeight="1" thickBot="1" x14ac:dyDescent="0.3">
      <c r="B172" s="47"/>
      <c r="C172" s="353"/>
      <c r="D172" s="354"/>
      <c r="E172" s="361"/>
      <c r="F172" s="362"/>
      <c r="G172" s="353" t="s">
        <v>47</v>
      </c>
      <c r="H172" s="365">
        <v>1366</v>
      </c>
      <c r="I172" s="77"/>
      <c r="J172" s="77"/>
      <c r="K172" s="49"/>
      <c r="L172" s="178"/>
      <c r="M172" s="178"/>
    </row>
    <row r="173" spans="1:13" ht="14.1" customHeight="1" thickBot="1" x14ac:dyDescent="0.3">
      <c r="B173" s="47"/>
      <c r="C173" s="355" t="s">
        <v>31</v>
      </c>
      <c r="D173" s="356">
        <v>59512</v>
      </c>
      <c r="E173" s="363" t="s">
        <v>56</v>
      </c>
      <c r="F173" s="356">
        <f>F169+F170+F171</f>
        <v>30206</v>
      </c>
      <c r="G173" s="355" t="s">
        <v>5</v>
      </c>
      <c r="H173" s="366">
        <f>SUM(H169:H172)</f>
        <v>16706</v>
      </c>
      <c r="I173" s="77"/>
      <c r="J173" s="77"/>
      <c r="K173" s="49"/>
      <c r="L173" s="178"/>
      <c r="M173" s="178"/>
    </row>
    <row r="174" spans="1:13" ht="13.15" customHeight="1" x14ac:dyDescent="0.25">
      <c r="B174" s="47"/>
      <c r="C174" s="372" t="s">
        <v>132</v>
      </c>
      <c r="D174" s="361"/>
      <c r="E174" s="361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15" customHeight="1" x14ac:dyDescent="0.25">
      <c r="B175" s="47"/>
      <c r="C175" s="364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25">
      <c r="B177" s="395" t="s">
        <v>8</v>
      </c>
      <c r="C177" s="396"/>
      <c r="D177" s="396"/>
      <c r="E177" s="396"/>
      <c r="F177" s="396"/>
      <c r="G177" s="396"/>
      <c r="H177" s="396"/>
      <c r="I177" s="396"/>
      <c r="J177" s="396"/>
      <c r="K177" s="397"/>
      <c r="L177" s="177"/>
      <c r="M177" s="177"/>
    </row>
    <row r="178" spans="1:13" ht="4.5" customHeight="1" thickBot="1" x14ac:dyDescent="0.3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16</v>
      </c>
      <c r="G179" s="97" t="str">
        <f>G19</f>
        <v>LANDET KVANTUM T.O.M UKE 16</v>
      </c>
      <c r="H179" s="97" t="str">
        <f>I19</f>
        <v>RESTKVOTER</v>
      </c>
      <c r="I179" s="97" t="str">
        <f>J19</f>
        <v>LANDET KVANTUM T.O.M. UKE 16 2020</v>
      </c>
      <c r="J179" s="134"/>
      <c r="K179" s="28"/>
      <c r="L179" s="134"/>
      <c r="M179" s="134"/>
    </row>
    <row r="180" spans="1:13" ht="14.1" customHeight="1" x14ac:dyDescent="0.25">
      <c r="B180" s="47"/>
      <c r="C180" s="98" t="s">
        <v>16</v>
      </c>
      <c r="D180" s="367">
        <f t="shared" ref="D180" si="19">D181+D182+D183+D184</f>
        <v>16706</v>
      </c>
      <c r="E180" s="367">
        <f>E181+E182+E183+E184</f>
        <v>20688</v>
      </c>
      <c r="F180" s="251">
        <f>F181+F182+F183+F184</f>
        <v>231.5076</v>
      </c>
      <c r="G180" s="251">
        <f t="shared" ref="G180:H180" si="20">G181+G182+G183+G184</f>
        <v>2474.4937300000001</v>
      </c>
      <c r="H180" s="251">
        <f t="shared" si="20"/>
        <v>14231.506270000002</v>
      </c>
      <c r="I180" s="251">
        <f>SUM(I181:I184)</f>
        <v>2431.5706700000001</v>
      </c>
      <c r="J180" s="74"/>
      <c r="K180" s="52"/>
      <c r="L180" s="179"/>
      <c r="M180" s="179"/>
    </row>
    <row r="181" spans="1:13" ht="14.1" customHeight="1" x14ac:dyDescent="0.25">
      <c r="B181" s="47"/>
      <c r="C181" s="230" t="s">
        <v>68</v>
      </c>
      <c r="D181" s="368">
        <v>8545</v>
      </c>
      <c r="E181" s="368">
        <v>11525</v>
      </c>
      <c r="F181" s="252">
        <v>206.27459999999999</v>
      </c>
      <c r="G181" s="252">
        <v>1007.73154</v>
      </c>
      <c r="H181" s="252">
        <f>D181-G181</f>
        <v>7537.2684600000002</v>
      </c>
      <c r="I181" s="252">
        <v>836.16720999999995</v>
      </c>
      <c r="J181" s="74"/>
      <c r="K181" s="52"/>
      <c r="L181" s="179"/>
      <c r="M181" s="179"/>
    </row>
    <row r="182" spans="1:13" ht="14.1" customHeight="1" x14ac:dyDescent="0.25">
      <c r="B182" s="47"/>
      <c r="C182" s="99" t="s">
        <v>11</v>
      </c>
      <c r="D182" s="368">
        <v>2224</v>
      </c>
      <c r="E182" s="368">
        <v>3000</v>
      </c>
      <c r="F182" s="252"/>
      <c r="G182" s="252">
        <v>799.71709999999996</v>
      </c>
      <c r="H182" s="252">
        <f>D182-G182</f>
        <v>1424.2829000000002</v>
      </c>
      <c r="I182" s="252">
        <v>640.79100000000005</v>
      </c>
      <c r="J182" s="74"/>
      <c r="K182" s="52"/>
      <c r="L182" s="179"/>
      <c r="M182" s="179"/>
    </row>
    <row r="183" spans="1:13" ht="14.1" customHeight="1" x14ac:dyDescent="0.25">
      <c r="B183" s="47"/>
      <c r="C183" s="99" t="s">
        <v>47</v>
      </c>
      <c r="D183" s="368">
        <v>1366</v>
      </c>
      <c r="E183" s="368">
        <v>1441</v>
      </c>
      <c r="F183" s="252">
        <v>25.082999999999998</v>
      </c>
      <c r="G183" s="252">
        <v>541.20784000000003</v>
      </c>
      <c r="H183" s="252">
        <f t="shared" ref="H183:H184" si="21">D183-G183</f>
        <v>824.79215999999997</v>
      </c>
      <c r="I183" s="252">
        <v>789.92906000000005</v>
      </c>
      <c r="J183" s="74"/>
      <c r="K183" s="52"/>
      <c r="L183" s="179"/>
      <c r="M183" s="179"/>
    </row>
    <row r="184" spans="1:13" ht="14.1" customHeight="1" thickBot="1" x14ac:dyDescent="0.3">
      <c r="B184" s="47"/>
      <c r="C184" s="239" t="s">
        <v>90</v>
      </c>
      <c r="D184" s="369">
        <v>4571</v>
      </c>
      <c r="E184" s="369">
        <v>4722</v>
      </c>
      <c r="F184" s="252">
        <v>0.15</v>
      </c>
      <c r="G184" s="252">
        <v>125.83725</v>
      </c>
      <c r="H184" s="252">
        <f t="shared" si="21"/>
        <v>4445.1627500000004</v>
      </c>
      <c r="I184" s="252">
        <v>164.68340000000001</v>
      </c>
      <c r="J184" s="74"/>
      <c r="K184" s="52"/>
      <c r="L184" s="179"/>
      <c r="M184" s="179"/>
    </row>
    <row r="185" spans="1:13" ht="14.1" customHeight="1" thickBot="1" x14ac:dyDescent="0.3">
      <c r="B185" s="47"/>
      <c r="C185" s="102" t="s">
        <v>38</v>
      </c>
      <c r="D185" s="370">
        <v>5500</v>
      </c>
      <c r="E185" s="370">
        <v>5500</v>
      </c>
      <c r="F185" s="253">
        <v>50.510179999999998</v>
      </c>
      <c r="G185" s="253">
        <v>1069.6504399999999</v>
      </c>
      <c r="H185" s="253">
        <f>D185-G185</f>
        <v>4430.3495600000006</v>
      </c>
      <c r="I185" s="253">
        <v>569.49890000000005</v>
      </c>
      <c r="J185" s="74"/>
      <c r="K185" s="52"/>
      <c r="L185" s="179"/>
      <c r="M185" s="179"/>
    </row>
    <row r="186" spans="1:13" ht="14.1" customHeight="1" x14ac:dyDescent="0.25">
      <c r="B186" s="47"/>
      <c r="C186" s="98" t="s">
        <v>17</v>
      </c>
      <c r="D186" s="367">
        <v>8000</v>
      </c>
      <c r="E186" s="367">
        <v>8000</v>
      </c>
      <c r="F186" s="251">
        <f>F187+F188</f>
        <v>52.933929999999997</v>
      </c>
      <c r="G186" s="251">
        <f>G187+G188</f>
        <v>1695.7127499999999</v>
      </c>
      <c r="H186" s="251">
        <f>D186-G186</f>
        <v>6304.2872500000003</v>
      </c>
      <c r="I186" s="251">
        <f>I187+I188</f>
        <v>1442.4624899999999</v>
      </c>
      <c r="J186" s="74"/>
      <c r="K186" s="52"/>
      <c r="L186" s="179"/>
      <c r="M186" s="179"/>
    </row>
    <row r="187" spans="1:13" ht="14.1" customHeight="1" x14ac:dyDescent="0.25">
      <c r="B187" s="47"/>
      <c r="C187" s="99" t="s">
        <v>29</v>
      </c>
      <c r="D187" s="325"/>
      <c r="E187" s="368"/>
      <c r="F187" s="252"/>
      <c r="G187" s="252">
        <v>1.62</v>
      </c>
      <c r="H187" s="252"/>
      <c r="I187" s="252">
        <v>290.21832000000001</v>
      </c>
      <c r="J187" s="74"/>
      <c r="K187" s="52"/>
      <c r="L187" s="179"/>
      <c r="M187" s="179"/>
    </row>
    <row r="188" spans="1:13" ht="14.1" customHeight="1" thickBot="1" x14ac:dyDescent="0.3">
      <c r="B188" s="47"/>
      <c r="C188" s="101" t="s">
        <v>48</v>
      </c>
      <c r="D188" s="326"/>
      <c r="E188" s="383"/>
      <c r="F188" s="254">
        <v>52.933929999999997</v>
      </c>
      <c r="G188" s="254">
        <v>1694.09275</v>
      </c>
      <c r="H188" s="254"/>
      <c r="I188" s="254">
        <v>1152.2441699999999</v>
      </c>
      <c r="J188" s="77"/>
      <c r="K188" s="52"/>
      <c r="L188" s="179"/>
      <c r="M188" s="179"/>
    </row>
    <row r="189" spans="1:13" ht="14.1" customHeight="1" thickBot="1" x14ac:dyDescent="0.3">
      <c r="B189" s="47"/>
      <c r="C189" s="102" t="s">
        <v>13</v>
      </c>
      <c r="D189" s="370">
        <v>10</v>
      </c>
      <c r="E189" s="370">
        <v>10</v>
      </c>
      <c r="F189" s="253"/>
      <c r="G189" s="253">
        <v>0.15659999999999999</v>
      </c>
      <c r="H189" s="253">
        <f>D189-G189</f>
        <v>9.8434000000000008</v>
      </c>
      <c r="I189" s="253">
        <v>0.36299999999999999</v>
      </c>
      <c r="J189" s="74"/>
      <c r="K189" s="52"/>
      <c r="L189" s="179"/>
      <c r="M189" s="179"/>
    </row>
    <row r="190" spans="1:13" ht="14.1" customHeight="1" thickBot="1" x14ac:dyDescent="0.3">
      <c r="B190" s="47"/>
      <c r="C190" s="100" t="s">
        <v>49</v>
      </c>
      <c r="D190" s="327"/>
      <c r="E190" s="384"/>
      <c r="F190" s="253">
        <v>13.704179999999999</v>
      </c>
      <c r="G190" s="253">
        <v>18.49794</v>
      </c>
      <c r="H190" s="253">
        <f>D190-G190</f>
        <v>-18.49794</v>
      </c>
      <c r="I190" s="253">
        <v>21.760429999999999</v>
      </c>
      <c r="J190" s="74"/>
      <c r="K190" s="52"/>
      <c r="L190" s="179"/>
      <c r="M190" s="179"/>
    </row>
    <row r="191" spans="1:13" ht="16.5" thickBot="1" x14ac:dyDescent="0.3">
      <c r="A191" s="3"/>
      <c r="B191" s="27"/>
      <c r="C191" s="103" t="s">
        <v>9</v>
      </c>
      <c r="D191" s="174">
        <f>D180+D185+D186+D189</f>
        <v>30216</v>
      </c>
      <c r="E191" s="385">
        <f>E180+E185+E186+E189</f>
        <v>34198</v>
      </c>
      <c r="F191" s="316">
        <f>F180+F185+F186+F189+F190</f>
        <v>348.65589</v>
      </c>
      <c r="G191" s="316">
        <f>G180+G185+G186+G189+G190</f>
        <v>5258.5114600000006</v>
      </c>
      <c r="H191" s="316">
        <f>H180+H185+H186+H189+H190</f>
        <v>24957.488540000002</v>
      </c>
      <c r="I191" s="316">
        <f>I180+I185+I186+I189+I190</f>
        <v>4465.6554900000001</v>
      </c>
      <c r="J191" s="168"/>
      <c r="K191" s="52"/>
      <c r="L191" s="179"/>
      <c r="M191" s="179"/>
    </row>
    <row r="192" spans="1:13" ht="14.1" customHeight="1" x14ac:dyDescent="0.25">
      <c r="A192" s="3"/>
      <c r="B192" s="27"/>
      <c r="C192" s="347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" customHeight="1" x14ac:dyDescent="0.25">
      <c r="A193" s="3"/>
      <c r="B193" s="133"/>
      <c r="C193" s="364" t="s">
        <v>118</v>
      </c>
      <c r="D193" s="61"/>
      <c r="E193" s="61"/>
      <c r="F193" s="61"/>
      <c r="G193" s="61"/>
      <c r="H193" s="377"/>
      <c r="I193" s="235"/>
      <c r="J193" s="134"/>
      <c r="K193" s="135"/>
      <c r="L193" s="134"/>
      <c r="M193" s="134"/>
    </row>
    <row r="194" spans="1:13" ht="14.1" customHeight="1" x14ac:dyDescent="0.25">
      <c r="A194" s="3"/>
      <c r="B194" s="133"/>
      <c r="C194" s="364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.75" thickBot="1" x14ac:dyDescent="0.3">
      <c r="B195" s="53"/>
      <c r="C195" s="371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25"/>
    <row r="197" spans="1:13" s="38" customFormat="1" ht="17.100000000000001" customHeight="1" thickBot="1" x14ac:dyDescent="0.3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25">
      <c r="B198" s="392" t="s">
        <v>1</v>
      </c>
      <c r="C198" s="393"/>
      <c r="D198" s="393"/>
      <c r="E198" s="393"/>
      <c r="F198" s="393"/>
      <c r="G198" s="393"/>
      <c r="H198" s="393"/>
      <c r="I198" s="393"/>
      <c r="J198" s="393"/>
      <c r="K198" s="394"/>
      <c r="L198" s="177"/>
      <c r="M198" s="177"/>
    </row>
    <row r="199" spans="1:13" ht="6" customHeight="1" thickBot="1" x14ac:dyDescent="0.3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">
      <c r="B200" s="66"/>
      <c r="C200" s="398" t="s">
        <v>2</v>
      </c>
      <c r="D200" s="399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25">
      <c r="B201" s="68"/>
      <c r="C201" s="351" t="s">
        <v>119</v>
      </c>
      <c r="D201" s="352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25">
      <c r="B202" s="68"/>
      <c r="C202" s="353" t="s">
        <v>44</v>
      </c>
      <c r="D202" s="354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">
      <c r="B203" s="68"/>
      <c r="C203" s="353" t="s">
        <v>28</v>
      </c>
      <c r="D203" s="354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">
      <c r="B204" s="68"/>
      <c r="C204" s="355" t="s">
        <v>31</v>
      </c>
      <c r="D204" s="356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25">
      <c r="B205" s="76"/>
      <c r="C205" s="373" t="s">
        <v>123</v>
      </c>
      <c r="D205" s="324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25">
      <c r="B206" s="76"/>
      <c r="C206" s="364" t="s">
        <v>120</v>
      </c>
      <c r="D206" s="328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25">
      <c r="B208" s="395" t="s">
        <v>8</v>
      </c>
      <c r="C208" s="396"/>
      <c r="D208" s="396"/>
      <c r="E208" s="396"/>
      <c r="F208" s="396"/>
      <c r="G208" s="396"/>
      <c r="H208" s="396"/>
      <c r="I208" s="396"/>
      <c r="J208" s="396"/>
      <c r="K208" s="397"/>
      <c r="L208" s="177"/>
      <c r="M208" s="177"/>
    </row>
    <row r="209" spans="2:13" ht="6" customHeight="1" thickBot="1" x14ac:dyDescent="0.3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">
      <c r="B210" s="76"/>
      <c r="C210" s="97" t="s">
        <v>19</v>
      </c>
      <c r="D210" s="104" t="s">
        <v>20</v>
      </c>
      <c r="E210" s="97" t="str">
        <f>F19</f>
        <v>LANDET KVANTUM UKE 16</v>
      </c>
      <c r="F210" s="97" t="str">
        <f>G19</f>
        <v>LANDET KVANTUM T.O.M UKE 16</v>
      </c>
      <c r="G210" s="97" t="str">
        <f>I19</f>
        <v>RESTKVOTER</v>
      </c>
      <c r="H210" s="97" t="str">
        <f>J19</f>
        <v>LANDET KVANTUM T.O.M. UKE 16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">
      <c r="B211" s="87"/>
      <c r="C211" s="102" t="s">
        <v>51</v>
      </c>
      <c r="D211" s="400">
        <v>1701</v>
      </c>
      <c r="E211" s="248">
        <v>12.21635</v>
      </c>
      <c r="F211" s="248">
        <v>86.998519999999999</v>
      </c>
      <c r="G211" s="402">
        <f>D211-F211-F212</f>
        <v>1421.2729499999998</v>
      </c>
      <c r="H211" s="248">
        <v>77.961309999999997</v>
      </c>
      <c r="I211" s="88"/>
      <c r="J211" s="153"/>
      <c r="K211" s="89"/>
      <c r="L211" s="93"/>
      <c r="M211" s="93"/>
    </row>
    <row r="212" spans="2:13" ht="14.1" customHeight="1" thickBot="1" x14ac:dyDescent="0.3">
      <c r="B212" s="76"/>
      <c r="C212" s="105" t="s">
        <v>45</v>
      </c>
      <c r="D212" s="401"/>
      <c r="E212" s="248">
        <v>7.99817</v>
      </c>
      <c r="F212" s="248">
        <v>192.72853000000001</v>
      </c>
      <c r="G212" s="403"/>
      <c r="H212" s="248">
        <v>479.26465999999999</v>
      </c>
      <c r="I212" s="96"/>
      <c r="J212" s="96"/>
      <c r="K212" s="65"/>
      <c r="L212" s="109"/>
      <c r="M212" s="109"/>
    </row>
    <row r="213" spans="2:13" s="90" customFormat="1" ht="14.1" customHeight="1" thickBot="1" x14ac:dyDescent="0.3">
      <c r="B213" s="87"/>
      <c r="C213" s="100" t="s">
        <v>36</v>
      </c>
      <c r="D213" s="357">
        <v>5</v>
      </c>
      <c r="E213" s="249"/>
      <c r="F213" s="249">
        <v>0.93</v>
      </c>
      <c r="G213" s="248">
        <f t="shared" ref="G213" si="22">D213-F213</f>
        <v>4.07</v>
      </c>
      <c r="H213" s="249">
        <v>0.75907999999999998</v>
      </c>
      <c r="I213" s="88"/>
      <c r="J213" s="153"/>
      <c r="K213" s="89"/>
      <c r="L213" s="93"/>
      <c r="M213" s="93"/>
    </row>
    <row r="214" spans="2:13" s="90" customFormat="1" ht="14.1" customHeight="1" thickBot="1" x14ac:dyDescent="0.3">
      <c r="B214" s="83"/>
      <c r="C214" s="100" t="s">
        <v>55</v>
      </c>
      <c r="D214" s="374"/>
      <c r="E214" s="249"/>
      <c r="F214" s="249">
        <v>0.29582000000000003</v>
      </c>
      <c r="G214" s="248"/>
      <c r="H214" s="249">
        <v>0.106</v>
      </c>
      <c r="I214" s="84"/>
      <c r="J214" s="84"/>
      <c r="K214" s="85"/>
      <c r="L214" s="180"/>
      <c r="M214" s="180"/>
    </row>
    <row r="215" spans="2:13" ht="16.5" thickBot="1" x14ac:dyDescent="0.3">
      <c r="B215" s="76"/>
      <c r="C215" s="103" t="s">
        <v>52</v>
      </c>
      <c r="D215" s="375">
        <f>D201</f>
        <v>1706</v>
      </c>
      <c r="E215" s="250">
        <f>SUM(E211:E214)</f>
        <v>20.21452</v>
      </c>
      <c r="F215" s="250">
        <f>SUM(F211:F214)</f>
        <v>280.95287000000002</v>
      </c>
      <c r="G215" s="250">
        <f>D215-F215</f>
        <v>1425.0471299999999</v>
      </c>
      <c r="H215" s="250">
        <f>H211+H212+H213+H214</f>
        <v>558.09105</v>
      </c>
      <c r="I215" s="74"/>
      <c r="J215" s="74"/>
      <c r="K215" s="65"/>
      <c r="L215" s="109"/>
      <c r="M215" s="109"/>
    </row>
    <row r="216" spans="2:13" s="64" customFormat="1" ht="9" customHeight="1" x14ac:dyDescent="0.2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2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2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00000000000001" customHeight="1" thickBot="1" x14ac:dyDescent="0.3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00000000000001" customHeight="1" thickTop="1" x14ac:dyDescent="0.25">
      <c r="B221" s="392" t="s">
        <v>1</v>
      </c>
      <c r="C221" s="393"/>
      <c r="D221" s="393"/>
      <c r="E221" s="393"/>
      <c r="F221" s="393"/>
      <c r="G221" s="393"/>
      <c r="H221" s="393"/>
      <c r="I221" s="393"/>
      <c r="J221" s="393"/>
      <c r="K221" s="394"/>
      <c r="L221" s="177"/>
      <c r="M221" s="177"/>
    </row>
    <row r="222" spans="2:13" ht="6" customHeight="1" thickBot="1" x14ac:dyDescent="0.3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" customHeight="1" thickBot="1" x14ac:dyDescent="0.3">
      <c r="B223" s="133"/>
      <c r="C223" s="398" t="s">
        <v>2</v>
      </c>
      <c r="D223" s="399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25">
      <c r="B224" s="136"/>
      <c r="C224" s="351" t="s">
        <v>119</v>
      </c>
      <c r="D224" s="352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25">
      <c r="B225" s="136"/>
      <c r="C225" s="353" t="s">
        <v>44</v>
      </c>
      <c r="D225" s="354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" customHeight="1" thickBot="1" x14ac:dyDescent="0.3">
      <c r="B226" s="136"/>
      <c r="C226" s="353" t="s">
        <v>28</v>
      </c>
      <c r="D226" s="354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" customHeight="1" thickBot="1" x14ac:dyDescent="0.3">
      <c r="B227" s="136"/>
      <c r="C227" s="355" t="s">
        <v>31</v>
      </c>
      <c r="D227" s="356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" customHeight="1" x14ac:dyDescent="0.25">
      <c r="B228" s="136"/>
      <c r="C228" s="373" t="s">
        <v>124</v>
      </c>
      <c r="D228" s="362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25">
      <c r="B229" s="76"/>
      <c r="C229" s="14" t="s">
        <v>122</v>
      </c>
      <c r="D229" s="361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3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00000000000001" customHeight="1" x14ac:dyDescent="0.25">
      <c r="B231" s="395" t="s">
        <v>8</v>
      </c>
      <c r="C231" s="396"/>
      <c r="D231" s="396"/>
      <c r="E231" s="396"/>
      <c r="F231" s="396"/>
      <c r="G231" s="396"/>
      <c r="H231" s="396"/>
      <c r="I231" s="396"/>
      <c r="J231" s="396"/>
      <c r="K231" s="397"/>
      <c r="L231" s="177"/>
      <c r="M231" s="177"/>
    </row>
    <row r="232" spans="2:13" ht="6" customHeight="1" thickBot="1" x14ac:dyDescent="0.3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3">
      <c r="B233" s="76"/>
      <c r="C233" s="240" t="s">
        <v>80</v>
      </c>
      <c r="D233" s="241" t="s">
        <v>81</v>
      </c>
      <c r="E233" s="240" t="str">
        <f>E210</f>
        <v>LANDET KVANTUM UKE 16</v>
      </c>
      <c r="F233" s="240" t="str">
        <f>F210</f>
        <v>LANDET KVANTUM T.O.M UKE 16</v>
      </c>
      <c r="G233" s="255" t="s">
        <v>61</v>
      </c>
      <c r="H233" s="240" t="str">
        <f>H210</f>
        <v>LANDET KVANTUM T.O.M. UKE 16 2020</v>
      </c>
      <c r="J233" s="74"/>
      <c r="K233" s="111"/>
      <c r="L233" s="109"/>
      <c r="M233" s="109"/>
    </row>
    <row r="234" spans="2:13" s="90" customFormat="1" ht="14.1" customHeight="1" thickBot="1" x14ac:dyDescent="0.3">
      <c r="B234" s="152"/>
      <c r="C234" s="102" t="s">
        <v>82</v>
      </c>
      <c r="D234" s="400">
        <v>1685</v>
      </c>
      <c r="E234" s="258">
        <f>E236+E235</f>
        <v>69.474999999999994</v>
      </c>
      <c r="F234" s="258">
        <f>F236+F235</f>
        <v>1727.8864800000001</v>
      </c>
      <c r="G234" s="423">
        <f>D234-F234</f>
        <v>-42.88648000000012</v>
      </c>
      <c r="H234" s="258">
        <f>SUM(H235:H236)</f>
        <v>1854.9558300000001</v>
      </c>
      <c r="J234" s="153"/>
      <c r="K234" s="89"/>
      <c r="L234" s="93"/>
      <c r="M234" s="93"/>
    </row>
    <row r="235" spans="2:13" s="90" customFormat="1" ht="14.1" customHeight="1" thickBot="1" x14ac:dyDescent="0.3">
      <c r="B235" s="152"/>
      <c r="C235" s="242" t="s">
        <v>72</v>
      </c>
      <c r="D235" s="426"/>
      <c r="E235" s="391">
        <v>51.015000000000001</v>
      </c>
      <c r="F235" s="391">
        <v>1444.59743</v>
      </c>
      <c r="G235" s="424"/>
      <c r="H235" s="391">
        <v>1512.98369</v>
      </c>
      <c r="J235" s="153"/>
      <c r="K235" s="89"/>
      <c r="L235" s="93"/>
      <c r="M235" s="93"/>
    </row>
    <row r="236" spans="2:13" s="90" customFormat="1" ht="14.1" customHeight="1" thickBot="1" x14ac:dyDescent="0.3">
      <c r="B236" s="152"/>
      <c r="C236" s="242" t="s">
        <v>73</v>
      </c>
      <c r="D236" s="401"/>
      <c r="E236" s="390">
        <v>18.46</v>
      </c>
      <c r="F236" s="390">
        <v>283.28904999999997</v>
      </c>
      <c r="G236" s="425"/>
      <c r="H236" s="390">
        <v>341.97214000000002</v>
      </c>
      <c r="J236" s="153"/>
      <c r="K236" s="89"/>
      <c r="L236" s="93"/>
      <c r="M236" s="93"/>
    </row>
    <row r="237" spans="2:13" s="90" customFormat="1" ht="14.1" customHeight="1" thickBot="1" x14ac:dyDescent="0.3">
      <c r="B237" s="152"/>
      <c r="C237" s="102" t="s">
        <v>83</v>
      </c>
      <c r="D237" s="400">
        <v>1240</v>
      </c>
      <c r="E237" s="258">
        <f>SUM(E238:E239)</f>
        <v>0</v>
      </c>
      <c r="F237" s="258">
        <f>SUM(F238:F239)</f>
        <v>0</v>
      </c>
      <c r="G237" s="423">
        <f>D237-F237</f>
        <v>1240</v>
      </c>
      <c r="H237" s="258">
        <f>SUM(H238:H239)</f>
        <v>0</v>
      </c>
      <c r="J237" s="153"/>
      <c r="K237" s="89"/>
      <c r="L237" s="93"/>
      <c r="M237" s="93"/>
    </row>
    <row r="238" spans="2:13" s="90" customFormat="1" ht="14.1" customHeight="1" thickBot="1" x14ac:dyDescent="0.3">
      <c r="B238" s="152"/>
      <c r="C238" s="242" t="s">
        <v>72</v>
      </c>
      <c r="D238" s="426"/>
      <c r="E238" s="259"/>
      <c r="F238" s="259"/>
      <c r="G238" s="424"/>
      <c r="H238" s="259"/>
      <c r="J238" s="153"/>
      <c r="K238" s="89"/>
      <c r="L238" s="93"/>
      <c r="M238" s="93"/>
    </row>
    <row r="239" spans="2:13" s="90" customFormat="1" ht="14.1" customHeight="1" thickBot="1" x14ac:dyDescent="0.3">
      <c r="B239" s="152"/>
      <c r="C239" s="242" t="s">
        <v>73</v>
      </c>
      <c r="D239" s="401"/>
      <c r="E239" s="260"/>
      <c r="F239" s="260"/>
      <c r="G239" s="425"/>
      <c r="H239" s="260"/>
      <c r="J239" s="153"/>
      <c r="K239" s="89"/>
      <c r="L239" s="93"/>
      <c r="M239" s="93"/>
    </row>
    <row r="240" spans="2:13" s="90" customFormat="1" ht="14.1" customHeight="1" thickBot="1" x14ac:dyDescent="0.3">
      <c r="B240" s="152"/>
      <c r="C240" s="102" t="s">
        <v>84</v>
      </c>
      <c r="D240" s="400">
        <v>1240</v>
      </c>
      <c r="E240" s="258">
        <f>SUM(E241:E242)</f>
        <v>0</v>
      </c>
      <c r="F240" s="258">
        <f>SUM(F241:F242)</f>
        <v>0</v>
      </c>
      <c r="G240" s="423">
        <f>D240-F240</f>
        <v>1240</v>
      </c>
      <c r="H240" s="258">
        <f>SUM(H241:H242)</f>
        <v>0</v>
      </c>
      <c r="J240" s="153"/>
      <c r="K240" s="89"/>
      <c r="L240" s="93"/>
      <c r="M240" s="93"/>
    </row>
    <row r="241" spans="2:13" s="90" customFormat="1" ht="14.1" customHeight="1" thickBot="1" x14ac:dyDescent="0.3">
      <c r="B241" s="152"/>
      <c r="C241" s="242" t="s">
        <v>72</v>
      </c>
      <c r="D241" s="426"/>
      <c r="E241" s="319"/>
      <c r="F241" s="319"/>
      <c r="G241" s="424"/>
      <c r="H241" s="319"/>
      <c r="J241" s="378"/>
      <c r="K241" s="89"/>
      <c r="L241" s="93"/>
      <c r="M241" s="93"/>
    </row>
    <row r="242" spans="2:13" s="90" customFormat="1" ht="14.1" customHeight="1" thickBot="1" x14ac:dyDescent="0.3">
      <c r="B242" s="152"/>
      <c r="C242" s="242" t="s">
        <v>73</v>
      </c>
      <c r="D242" s="401"/>
      <c r="E242" s="317"/>
      <c r="F242" s="317"/>
      <c r="G242" s="425"/>
      <c r="H242" s="317"/>
      <c r="J242" s="153"/>
      <c r="K242" s="89"/>
      <c r="L242" s="93"/>
      <c r="M242" s="93"/>
    </row>
    <row r="243" spans="2:13" s="90" customFormat="1" ht="14.1" customHeight="1" thickBot="1" x14ac:dyDescent="0.3">
      <c r="B243" s="83"/>
      <c r="C243" s="100" t="s">
        <v>55</v>
      </c>
      <c r="D243" s="389"/>
      <c r="E243" s="318"/>
      <c r="F243" s="318"/>
      <c r="G243" s="256"/>
      <c r="H243" s="318"/>
      <c r="J243" s="84"/>
      <c r="K243" s="85"/>
      <c r="L243" s="180"/>
      <c r="M243" s="180"/>
    </row>
    <row r="244" spans="2:13" ht="16.5" thickBot="1" x14ac:dyDescent="0.3">
      <c r="B244" s="76"/>
      <c r="C244" s="103" t="s">
        <v>52</v>
      </c>
      <c r="D244" s="257">
        <f>SUM(D234:D243)</f>
        <v>4165</v>
      </c>
      <c r="E244" s="250">
        <f>E234+E237+E240+E243</f>
        <v>69.474999999999994</v>
      </c>
      <c r="F244" s="250">
        <f>F234+F237+F240+F243</f>
        <v>1727.8864800000001</v>
      </c>
      <c r="G244" s="257">
        <f>SUM(G234:G243)</f>
        <v>2437.1135199999999</v>
      </c>
      <c r="H244" s="250">
        <f>H234+H237+H240+H243</f>
        <v>1854.9558300000001</v>
      </c>
      <c r="J244" s="74"/>
      <c r="K244" s="111"/>
      <c r="L244" s="109"/>
      <c r="M244" s="109"/>
    </row>
    <row r="245" spans="2:13" s="64" customFormat="1" ht="9" customHeight="1" x14ac:dyDescent="0.25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" customHeight="1" thickBot="1" x14ac:dyDescent="0.3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25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59"/>
    </row>
    <row r="252" spans="2:13" ht="14.1" hidden="1" customHeight="1" x14ac:dyDescent="0.25">
      <c r="F252" s="59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37:G239"/>
    <mergeCell ref="G240:G242"/>
    <mergeCell ref="D237:D239"/>
    <mergeCell ref="D240:D242"/>
    <mergeCell ref="C223:D223"/>
    <mergeCell ref="B231:K231"/>
    <mergeCell ref="D234:D236"/>
    <mergeCell ref="G234:G236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16
&amp;"-,Normal"&amp;11(iht. motatte landings- og sluttsedler fra fiskesalgslagene; alle tallstørrelser i hele tonn)&amp;R27.04.2021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UKE_16_2021</vt:lpstr>
      <vt:lpstr>UKE_16_2021!Utskriftsområde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2021-04-06T13:38:45Z</cp:lastPrinted>
  <dcterms:created xsi:type="dcterms:W3CDTF">2011-07-06T12:13:20Z</dcterms:created>
  <dcterms:modified xsi:type="dcterms:W3CDTF">2021-04-27T09:49:37Z</dcterms:modified>
</cp:coreProperties>
</file>