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joloy\A Nettfisken\Nettfisken\"/>
    </mc:Choice>
  </mc:AlternateContent>
  <bookViews>
    <workbookView xWindow="0" yWindow="0" windowWidth="28800" windowHeight="12435" tabRatio="413"/>
  </bookViews>
  <sheets>
    <sheet name="UKE_12_2017" sheetId="1" r:id="rId1"/>
  </sheets>
  <definedNames>
    <definedName name="Z_14D440E4_F18A_4F78_9989_38C1B133222D_.wvu.Cols" localSheetId="0" hidden="1">UKE_12_2017!#REF!</definedName>
    <definedName name="Z_14D440E4_F18A_4F78_9989_38C1B133222D_.wvu.PrintArea" localSheetId="0" hidden="1">UKE_12_2017!$B$1:$M$214</definedName>
    <definedName name="Z_14D440E4_F18A_4F78_9989_38C1B133222D_.wvu.Rows" localSheetId="0" hidden="1">UKE_12_2017!$326:$1048576,UKE_12_2017!$215:$325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127" i="1" l="1"/>
  <c r="H98" i="1"/>
  <c r="G33" i="1"/>
  <c r="F33" i="1"/>
  <c r="G32" i="1" l="1"/>
  <c r="F32" i="1"/>
  <c r="J32" i="1" l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34" i="1"/>
  <c r="I33" i="1"/>
  <c r="I30" i="1"/>
  <c r="I29" i="1"/>
  <c r="I28" i="1"/>
  <c r="I26" i="1"/>
  <c r="I23" i="1"/>
  <c r="I22" i="1"/>
  <c r="I31" i="1"/>
  <c r="I27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G184" i="1"/>
  <c r="H184" i="1" s="1"/>
  <c r="I184" i="1"/>
  <c r="F132" i="1"/>
  <c r="G132" i="1"/>
  <c r="H132" i="1" s="1"/>
  <c r="I132" i="1"/>
  <c r="D211" i="1" l="1"/>
  <c r="E189" i="1" l="1"/>
  <c r="F161" i="1"/>
  <c r="E161" i="1"/>
  <c r="D161" i="1"/>
  <c r="G160" i="1"/>
  <c r="G159" i="1"/>
  <c r="G158" i="1"/>
  <c r="D130" i="1"/>
  <c r="I125" i="1"/>
  <c r="I124" i="1" s="1"/>
  <c r="G125" i="1"/>
  <c r="F125" i="1"/>
  <c r="F124" i="1" s="1"/>
  <c r="E125" i="1"/>
  <c r="E124" i="1" s="1"/>
  <c r="D125" i="1"/>
  <c r="D124" i="1" s="1"/>
  <c r="I119" i="1"/>
  <c r="G119" i="1"/>
  <c r="F119" i="1"/>
  <c r="E119" i="1"/>
  <c r="D119" i="1"/>
  <c r="D138" i="1" s="1"/>
  <c r="H113" i="1"/>
  <c r="F113" i="1"/>
  <c r="D113" i="1"/>
  <c r="G64" i="1"/>
  <c r="H60" i="1"/>
  <c r="H66" i="1" s="1"/>
  <c r="F60" i="1"/>
  <c r="F66" i="1" s="1"/>
  <c r="G66" i="1" s="1"/>
  <c r="E60" i="1"/>
  <c r="E66" i="1" s="1"/>
  <c r="D53" i="1"/>
  <c r="G124" i="1" l="1"/>
  <c r="H124" i="1" s="1"/>
  <c r="H125" i="1"/>
  <c r="I138" i="1"/>
  <c r="G161" i="1"/>
  <c r="F138" i="1"/>
  <c r="H119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H40" i="1"/>
  <c r="E40" i="1"/>
  <c r="I39" i="1"/>
  <c r="I38" i="1"/>
  <c r="D32" i="1"/>
  <c r="D24" i="1" s="1"/>
  <c r="D40" i="1" s="1"/>
  <c r="D27" i="1"/>
  <c r="D26" i="1"/>
  <c r="D25" i="1" s="1"/>
  <c r="J25" i="1"/>
  <c r="G25" i="1"/>
  <c r="F25" i="1"/>
  <c r="J21" i="1"/>
  <c r="G21" i="1"/>
  <c r="F21" i="1"/>
  <c r="D21" i="1"/>
  <c r="H14" i="1"/>
  <c r="F14" i="1"/>
  <c r="D14" i="1"/>
  <c r="H99" i="1" l="1"/>
  <c r="G24" i="1"/>
  <c r="G40" i="1" s="1"/>
  <c r="E99" i="1"/>
  <c r="G99" i="1"/>
  <c r="F24" i="1"/>
  <c r="F40" i="1" s="1"/>
  <c r="F99" i="1"/>
  <c r="J24" i="1"/>
  <c r="J40" i="1" s="1"/>
  <c r="I21" i="1"/>
  <c r="I40" i="1" s="1"/>
  <c r="I99" i="1"/>
  <c r="H170" i="1" l="1"/>
  <c r="H169" i="1"/>
  <c r="H168" i="1"/>
  <c r="H167" i="1"/>
  <c r="F211" i="1" l="1"/>
  <c r="F178" i="1" l="1"/>
  <c r="G178" i="1"/>
  <c r="E211" i="1" l="1"/>
  <c r="I178" i="1" l="1"/>
  <c r="I189" i="1" s="1"/>
  <c r="G189" i="1"/>
  <c r="F189" i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<sst xmlns="http://schemas.openxmlformats.org/spreadsheetml/2006/main" count="225" uniqueCount="112">
  <si>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</si>
  <si>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</si>
  <si>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</si>
  <si>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</si>
  <si>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</si>
  <si>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</si>
  <si>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</si>
  <si>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</si>
  <si>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</si>
  <si>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</si>
  <si>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</si>
  <si>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</si>
  <si>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</si>
  <si>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</si>
  <si>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</si>
  <si>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</si>
  <si>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</si>
  <si>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</si>
  <si>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</si>
  <si>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</si>
  <si>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</si>
  <si>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</si>
  <si>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</si>
  <si>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</si>
  <si>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</si>
  <si>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</si>
  <si>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</si>
  <si>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</si>
  <si>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</si>
  <si>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</si>
  <si>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</si>
  <si>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</si>
  <si>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</si>
  <si>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</si>
  <si>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</si>
  <si>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</si>
  <si>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</si>
  <si>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</si>
  <si>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</si>
  <si>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</si>
  <si>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</si>
  <si>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</si>
  <si>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</si>
  <si>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</si>
  <si>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</si>
  <si>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</si>
  <si>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</si>
  <si>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</si>
  <si>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</si>
  <si>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</si>
  <si>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</si>
  <si>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</si>
  <si>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</si>
  <si>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</si>
  <si>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</si>
  <si>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</si>
  <si>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</si>
  <si>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</si>
  <si>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</si>
  <si>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</si>
  <si>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</si>
  <si>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</si>
  <si>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</si>
  <si>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</si>
  <si>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</si>
  <si>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</si>
  <si>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</si>
  <si>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</si>
  <si>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</si>
  <si>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</si>
  <si>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</si>
  <si>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</si>
  <si>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</si>
  <si>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</si>
  <si>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</si>
  <si>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</si>
  <si>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</si>
  <si>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</si>
  <si>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</si>
  <si>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</si>
  <si>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</si>
  <si>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</si>
  <si>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</si>
  <si>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</si>
  <si>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</si>
  <si>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</si>
  <si>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</si>
  <si>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</si>
  <si>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</si>
  <si>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</si>
  <si>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</si>
  <si>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</si>
  <si>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</si>
  <si>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</si>
  <si>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</si>
  <si>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</si>
  <si>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</si>
  <si>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</si>
  <si>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</si>
  <si>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</si>
  <si>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</si>
  <si>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</si>
  <si>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</si>
  <si>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</si>
  <si>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1.5.2017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</si>
  <si>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</si>
  <si>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t>LANDET KVANTUM UKE 12</t>
  </si>
  <si>
    <t>LANDET KVANTUM T.O.M UKE 12</t>
  </si>
  <si>
    <t>LANDET KVANTUM T.O.M. UKE 12 2016</t>
  </si>
  <si>
    <r>
      <t xml:space="preserve">3 </t>
    </r>
    <r>
      <rPr>
        <sz val="9"/>
        <color theme="1"/>
        <rFont val="Calibri"/>
        <family val="2"/>
      </rPr>
      <t>Registrert rekreasjonsfiske utgjør 411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</si>
  <si>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16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</si>
  <si>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83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</si>
</sst>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0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0" fontId="58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3" fillId="0" borderId="66" xfId="0" applyNumberFormat="1" applyFont="1" applyFill="1" applyBorder="1" applyAlignment="1">
      <alignment vertical="center" wrapText="1"/>
    </xf>
    <xf numFmtId="3" fontId="63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60" fillId="4" borderId="50" xfId="0" applyNumberFormat="1" applyFont="1" applyFill="1" applyBorder="1" applyAlignment="1">
      <alignment vertical="center" wrapText="1"/>
    </xf>
    <xf numFmtId="3" fontId="60" fillId="4" borderId="31" xfId="0" applyNumberFormat="1" applyFont="1" applyFill="1" applyBorder="1" applyAlignment="1">
      <alignment vertical="center" wrapText="1"/>
    </xf>
    <xf numFmtId="0" fontId="58" fillId="0" borderId="0" xfId="0" applyFont="1" applyFill="1" applyAlignment="1">
      <alignment vertical="center"/>
    </xf>
    <xf numFmtId="0" fontId="60" fillId="4" borderId="16" xfId="0" applyFont="1" applyFill="1" applyBorder="1" applyAlignment="1">
      <alignment horizontal="center"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60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61" fillId="0" borderId="77" xfId="0" applyNumberFormat="1" applyFont="1" applyFill="1" applyBorder="1" applyAlignment="1">
      <alignment vertical="center" wrapText="1"/>
    </xf>
    <xf numFmtId="0" fontId="60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1" fillId="0" borderId="81" xfId="0" applyNumberFormat="1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3" fontId="62" fillId="0" borderId="81" xfId="0" applyNumberFormat="1" applyFont="1" applyFill="1" applyBorder="1" applyAlignment="1">
      <alignment vertical="center" wrapText="1"/>
    </xf>
    <xf numFmtId="3" fontId="63" fillId="0" borderId="80" xfId="0" applyNumberFormat="1" applyFont="1" applyFill="1" applyBorder="1" applyAlignment="1">
      <alignment vertical="center" wrapText="1"/>
    </xf>
    <xf numFmtId="3" fontId="63" fillId="0" borderId="81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3" fillId="0" borderId="84" xfId="0" applyNumberFormat="1" applyFont="1" applyFill="1" applyBorder="1" applyAlignment="1">
      <alignment vertical="center" wrapText="1"/>
    </xf>
    <xf numFmtId="3" fontId="63" fillId="0" borderId="85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6" xfId="0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62" fillId="0" borderId="85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23" fillId="0" borderId="80" xfId="0" applyNumberFormat="1" applyFont="1" applyFill="1" applyBorder="1" applyAlignment="1">
      <alignment vertical="center" wrapText="1"/>
    </xf>
    <xf numFmtId="3" fontId="23" fillId="0" borderId="84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52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1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5" fillId="0" borderId="85" xfId="0" applyNumberFormat="1" applyFont="1" applyFill="1" applyBorder="1" applyAlignment="1">
      <alignment vertical="center" wrapText="1"/>
    </xf>
    <xf numFmtId="3" fontId="23" fillId="0" borderId="34" xfId="0" applyNumberFormat="1" applyFont="1" applyFill="1" applyBorder="1" applyAlignment="1">
      <alignment vertical="center" wrapText="1"/>
    </xf>
    <xf numFmtId="3" fontId="23" fillId="0" borderId="1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1" fillId="0" borderId="52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1" fillId="0" borderId="81" xfId="0" applyNumberFormat="1" applyFont="1" applyFill="1" applyBorder="1" applyAlignment="1">
      <alignment vertical="center" wrapText="1"/>
    </xf>
    <xf numFmtId="3" fontId="12" fillId="0" borderId="52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55" fillId="0" borderId="80" xfId="0" applyNumberFormat="1" applyFont="1" applyFill="1" applyBorder="1" applyAlignment="1">
      <alignment vertical="center" wrapText="1"/>
    </xf>
    <xf numFmtId="3" fontId="55" fillId="0" borderId="81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12" fillId="0" borderId="85" xfId="0" applyNumberFormat="1" applyFont="1" applyFill="1" applyBorder="1" applyAlignment="1">
      <alignment vertical="center" wrapText="1"/>
    </xf>
    <xf numFmtId="3" fontId="23" fillId="0" borderId="88" xfId="0" applyNumberFormat="1" applyFont="1" applyFill="1" applyBorder="1" applyAlignment="1">
      <alignment vertical="center" wrapText="1"/>
    </xf>
    <xf numFmtId="3" fontId="23" fillId="0" borderId="56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="90" zoomScaleNormal="115" zoomScalePageLayoutView="90" workbookViewId="0">
      <selection activeCell="F198" sqref="F19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09" t="s">
        <v>88</v>
      </c>
      <c r="C2" s="410"/>
      <c r="D2" s="410"/>
      <c r="E2" s="410"/>
      <c r="F2" s="410"/>
      <c r="G2" s="410"/>
      <c r="H2" s="410"/>
      <c r="I2" s="410"/>
      <c r="J2" s="410"/>
      <c r="K2" s="411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2"/>
      <c r="C7" s="413"/>
      <c r="D7" s="413"/>
      <c r="E7" s="413"/>
      <c r="F7" s="413"/>
      <c r="G7" s="413"/>
      <c r="H7" s="413"/>
      <c r="I7" s="413"/>
      <c r="J7" s="413"/>
      <c r="K7" s="414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15" t="s">
        <v>2</v>
      </c>
      <c r="D9" s="416"/>
      <c r="E9" s="415" t="s">
        <v>20</v>
      </c>
      <c r="F9" s="416"/>
      <c r="G9" s="415" t="s">
        <v>21</v>
      </c>
      <c r="H9" s="416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51">
        <v>129790</v>
      </c>
      <c r="G10" s="167" t="s">
        <v>26</v>
      </c>
      <c r="H10" s="251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5"/>
      <c r="F13" s="246"/>
      <c r="G13" s="169" t="s">
        <v>15</v>
      </c>
      <c r="H13" s="252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6" t="s">
        <v>89</v>
      </c>
      <c r="D15" s="326"/>
      <c r="E15" s="326"/>
      <c r="F15" s="326"/>
      <c r="G15" s="326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4" t="s">
        <v>91</v>
      </c>
      <c r="D17" s="244"/>
      <c r="E17" s="244"/>
      <c r="F17" s="244"/>
      <c r="G17" s="244"/>
      <c r="H17" s="244"/>
      <c r="I17" s="244"/>
      <c r="J17" s="202"/>
      <c r="K17" s="128"/>
      <c r="L17" s="119"/>
      <c r="M17" s="119"/>
    </row>
    <row r="18" spans="1:13" ht="21.75" customHeight="1" x14ac:dyDescent="0.25">
      <c r="B18" s="417" t="s">
        <v>8</v>
      </c>
      <c r="C18" s="418"/>
      <c r="D18" s="418"/>
      <c r="E18" s="418"/>
      <c r="F18" s="418"/>
      <c r="G18" s="418"/>
      <c r="H18" s="418"/>
      <c r="I18" s="418"/>
      <c r="J18" s="418"/>
      <c r="K18" s="419"/>
      <c r="L18" s="208"/>
      <c r="M18" s="208"/>
    </row>
    <row r="19" spans="1:13" ht="12" customHeight="1" thickBot="1" x14ac:dyDescent="0.3">
      <c r="B19" s="120"/>
      <c r="C19" s="247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43" t="s">
        <v>92</v>
      </c>
      <c r="E20" s="343" t="s">
        <v>83</v>
      </c>
      <c r="F20" s="344" t="s">
        <v>106</v>
      </c>
      <c r="G20" s="344" t="s">
        <v>107</v>
      </c>
      <c r="H20" s="344" t="s">
        <v>84</v>
      </c>
      <c r="I20" s="344" t="s">
        <v>72</v>
      </c>
      <c r="J20" s="345" t="s">
        <v>108</v>
      </c>
      <c r="K20" s="117"/>
      <c r="L20" s="4"/>
      <c r="M20" s="4"/>
    </row>
    <row r="21" spans="1:13" ht="14.1" customHeight="1" x14ac:dyDescent="0.25">
      <c r="B21" s="120"/>
      <c r="C21" s="268" t="s">
        <v>16</v>
      </c>
      <c r="D21" s="327">
        <f>D23+D22</f>
        <v>129790</v>
      </c>
      <c r="E21" s="346">
        <f>E22+E23</f>
        <v>130909</v>
      </c>
      <c r="F21" s="346">
        <f>F23+F22</f>
        <v>1320.396</v>
      </c>
      <c r="G21" s="346">
        <f>G22+G23</f>
        <v>29002.476999999999</v>
      </c>
      <c r="H21" s="346"/>
      <c r="I21" s="346">
        <f>I23+I22</f>
        <v>101906.523</v>
      </c>
      <c r="J21" s="347">
        <f>J23+J22</f>
        <v>28273.597399999999</v>
      </c>
      <c r="K21" s="129"/>
      <c r="L21" s="158"/>
      <c r="M21" s="158"/>
    </row>
    <row r="22" spans="1:13" ht="14.1" customHeight="1" x14ac:dyDescent="0.25">
      <c r="B22" s="120"/>
      <c r="C22" s="269" t="s">
        <v>12</v>
      </c>
      <c r="D22" s="328">
        <v>129040</v>
      </c>
      <c r="E22" s="348">
        <v>130159</v>
      </c>
      <c r="F22" s="348">
        <v>1319.367</v>
      </c>
      <c r="G22" s="348">
        <v>28733.236000000001</v>
      </c>
      <c r="H22" s="348"/>
      <c r="I22" s="348">
        <f>E22-G22</f>
        <v>101425.764</v>
      </c>
      <c r="J22" s="349">
        <v>27818.1659</v>
      </c>
      <c r="K22" s="129"/>
      <c r="L22" s="158"/>
      <c r="M22" s="158"/>
    </row>
    <row r="23" spans="1:13" ht="14.1" customHeight="1" thickBot="1" x14ac:dyDescent="0.3">
      <c r="B23" s="120"/>
      <c r="C23" s="270" t="s">
        <v>11</v>
      </c>
      <c r="D23" s="342">
        <v>750</v>
      </c>
      <c r="E23" s="350">
        <v>750</v>
      </c>
      <c r="F23" s="350">
        <v>1.0289999999999999</v>
      </c>
      <c r="G23" s="350">
        <v>269.24099999999999</v>
      </c>
      <c r="H23" s="350"/>
      <c r="I23" s="348">
        <f>E23-G23</f>
        <v>480.75900000000001</v>
      </c>
      <c r="J23" s="351">
        <v>455.43150000000003</v>
      </c>
      <c r="K23" s="129"/>
      <c r="L23" s="158"/>
      <c r="M23" s="158"/>
    </row>
    <row r="24" spans="1:13" ht="14.1" customHeight="1" x14ac:dyDescent="0.25">
      <c r="B24" s="120"/>
      <c r="C24" s="268" t="s">
        <v>17</v>
      </c>
      <c r="D24" s="327">
        <f>D32+D31+D25</f>
        <v>267534</v>
      </c>
      <c r="E24" s="346">
        <f>E25+E31+E32</f>
        <v>268930</v>
      </c>
      <c r="F24" s="346">
        <f>F32+F31+F25</f>
        <v>19280.342049999999</v>
      </c>
      <c r="G24" s="346">
        <f>G25+G31+G32</f>
        <v>148463.83239999998</v>
      </c>
      <c r="H24" s="346"/>
      <c r="I24" s="346">
        <f>I25+I31+I32</f>
        <v>120466.16759999999</v>
      </c>
      <c r="J24" s="347">
        <f>J25+J31+J32</f>
        <v>158764.3707</v>
      </c>
      <c r="K24" s="129"/>
      <c r="L24" s="158"/>
      <c r="M24" s="158"/>
    </row>
    <row r="25" spans="1:13" ht="15" customHeight="1" x14ac:dyDescent="0.25">
      <c r="A25" s="21"/>
      <c r="B25" s="130"/>
      <c r="C25" s="275" t="s">
        <v>64</v>
      </c>
      <c r="D25" s="329">
        <f>D26+D27+D28+D29+D30</f>
        <v>208734</v>
      </c>
      <c r="E25" s="352">
        <f>E26+E27+E28+E29+E30</f>
        <v>212161</v>
      </c>
      <c r="F25" s="352">
        <f>F26+F27+F28+F29</f>
        <v>16186.60555</v>
      </c>
      <c r="G25" s="352">
        <f>G26+G27+G28+G29</f>
        <v>124301.22870000001</v>
      </c>
      <c r="H25" s="352"/>
      <c r="I25" s="352">
        <f>I26+I27+I28+I29+I30</f>
        <v>87859.771299999993</v>
      </c>
      <c r="J25" s="353">
        <f>J26+J27+J28+J29+J30</f>
        <v>132398.0748</v>
      </c>
      <c r="K25" s="129"/>
      <c r="L25" s="158"/>
      <c r="M25" s="158"/>
    </row>
    <row r="26" spans="1:13" ht="14.1" customHeight="1" x14ac:dyDescent="0.25">
      <c r="A26" s="22"/>
      <c r="B26" s="131"/>
      <c r="C26" s="274" t="s">
        <v>22</v>
      </c>
      <c r="D26" s="330">
        <f>51847+1633</f>
        <v>53480</v>
      </c>
      <c r="E26" s="354">
        <v>53061</v>
      </c>
      <c r="F26" s="354">
        <v>4359.152</v>
      </c>
      <c r="G26" s="354">
        <v>32020.647099999998</v>
      </c>
      <c r="H26" s="354"/>
      <c r="I26" s="354">
        <f t="shared" ref="I26:I31" si="0">E26-G26</f>
        <v>21040.352900000002</v>
      </c>
      <c r="J26" s="355">
        <v>36159.484199999999</v>
      </c>
      <c r="K26" s="129"/>
      <c r="L26" s="158"/>
      <c r="M26" s="158"/>
    </row>
    <row r="27" spans="1:13" ht="14.1" customHeight="1" x14ac:dyDescent="0.25">
      <c r="A27" s="22"/>
      <c r="B27" s="131"/>
      <c r="C27" s="274" t="s">
        <v>68</v>
      </c>
      <c r="D27" s="330">
        <f>49804+2387</f>
        <v>52191</v>
      </c>
      <c r="E27" s="354">
        <v>52487</v>
      </c>
      <c r="F27" s="354">
        <v>4696.3869999999997</v>
      </c>
      <c r="G27" s="354">
        <v>37341.316500000001</v>
      </c>
      <c r="H27" s="354"/>
      <c r="I27" s="354">
        <f t="shared" si="0"/>
        <v>15145.683499999999</v>
      </c>
      <c r="J27" s="355">
        <v>38727.932000000001</v>
      </c>
      <c r="K27" s="129"/>
      <c r="L27" s="158"/>
      <c r="M27" s="158"/>
    </row>
    <row r="28" spans="1:13" ht="14.1" customHeight="1" x14ac:dyDescent="0.25">
      <c r="A28" s="22"/>
      <c r="B28" s="131"/>
      <c r="C28" s="274" t="s">
        <v>69</v>
      </c>
      <c r="D28" s="330">
        <v>51454</v>
      </c>
      <c r="E28" s="354">
        <v>55564</v>
      </c>
      <c r="F28" s="354">
        <v>4242.0969500000001</v>
      </c>
      <c r="G28" s="354">
        <v>32959.546900000001</v>
      </c>
      <c r="H28" s="354"/>
      <c r="I28" s="354">
        <f t="shared" si="0"/>
        <v>22604.453099999999</v>
      </c>
      <c r="J28" s="355">
        <v>33610.942450000002</v>
      </c>
      <c r="K28" s="129"/>
      <c r="L28" s="158"/>
      <c r="M28" s="158"/>
    </row>
    <row r="29" spans="1:13" ht="14.1" customHeight="1" x14ac:dyDescent="0.25">
      <c r="A29" s="22"/>
      <c r="B29" s="131"/>
      <c r="C29" s="274" t="s">
        <v>25</v>
      </c>
      <c r="D29" s="330">
        <v>34409</v>
      </c>
      <c r="E29" s="354">
        <v>33849</v>
      </c>
      <c r="F29" s="354">
        <v>2888.9695999999999</v>
      </c>
      <c r="G29" s="354">
        <v>21979.718199999999</v>
      </c>
      <c r="H29" s="354"/>
      <c r="I29" s="354">
        <f t="shared" si="0"/>
        <v>11869.281800000001</v>
      </c>
      <c r="J29" s="355">
        <v>23899.71615</v>
      </c>
      <c r="K29" s="129"/>
      <c r="L29" s="158"/>
      <c r="M29" s="158"/>
    </row>
    <row r="30" spans="1:13" ht="14.1" customHeight="1" x14ac:dyDescent="0.25">
      <c r="A30" s="22"/>
      <c r="B30" s="131"/>
      <c r="C30" s="274" t="s">
        <v>65</v>
      </c>
      <c r="D30" s="330">
        <v>17200</v>
      </c>
      <c r="E30" s="354">
        <v>17200</v>
      </c>
      <c r="F30" s="354"/>
      <c r="G30" s="354"/>
      <c r="H30" s="354"/>
      <c r="I30" s="354">
        <f t="shared" si="0"/>
        <v>17200</v>
      </c>
      <c r="J30" s="355"/>
      <c r="K30" s="129"/>
      <c r="L30" s="158"/>
      <c r="M30" s="158"/>
    </row>
    <row r="31" spans="1:13" ht="14.1" customHeight="1" x14ac:dyDescent="0.25">
      <c r="A31" s="23"/>
      <c r="B31" s="130"/>
      <c r="C31" s="275" t="s">
        <v>18</v>
      </c>
      <c r="D31" s="329">
        <v>33756</v>
      </c>
      <c r="E31" s="352">
        <v>34484</v>
      </c>
      <c r="F31" s="352">
        <v>681.33450000000005</v>
      </c>
      <c r="G31" s="352">
        <v>8614.9066000000003</v>
      </c>
      <c r="H31" s="352"/>
      <c r="I31" s="352">
        <f t="shared" si="0"/>
        <v>25869.093399999998</v>
      </c>
      <c r="J31" s="353">
        <v>8820.7927</v>
      </c>
      <c r="K31" s="129"/>
      <c r="L31" s="158"/>
      <c r="M31" s="158"/>
    </row>
    <row r="32" spans="1:13" ht="14.1" customHeight="1" x14ac:dyDescent="0.25">
      <c r="A32" s="23"/>
      <c r="B32" s="130"/>
      <c r="C32" s="275" t="s">
        <v>66</v>
      </c>
      <c r="D32" s="329">
        <f>D33+D34</f>
        <v>25044</v>
      </c>
      <c r="E32" s="352">
        <f>E34+E33</f>
        <v>22285</v>
      </c>
      <c r="F32" s="352">
        <f>F33</f>
        <v>2412.402</v>
      </c>
      <c r="G32" s="352">
        <f>G33</f>
        <v>15547.697099999999</v>
      </c>
      <c r="H32" s="352"/>
      <c r="I32" s="352">
        <f>I33+I34</f>
        <v>6737.3029000000006</v>
      </c>
      <c r="J32" s="353">
        <f>J33</f>
        <v>17545.503199999999</v>
      </c>
      <c r="K32" s="129"/>
      <c r="L32" s="158"/>
      <c r="M32" s="158"/>
    </row>
    <row r="33" spans="1:13" ht="14.1" customHeight="1" x14ac:dyDescent="0.25">
      <c r="A33" s="22"/>
      <c r="B33" s="131"/>
      <c r="C33" s="274" t="s">
        <v>10</v>
      </c>
      <c r="D33" s="330">
        <v>22944</v>
      </c>
      <c r="E33" s="354">
        <v>20185</v>
      </c>
      <c r="F33" s="354">
        <f>2525.402-F37</f>
        <v>2412.402</v>
      </c>
      <c r="G33" s="354">
        <f>15871.6971-G37</f>
        <v>15547.697099999999</v>
      </c>
      <c r="H33" s="354"/>
      <c r="I33" s="354">
        <f>E33-G33</f>
        <v>4637.3029000000006</v>
      </c>
      <c r="J33" s="355">
        <v>17545.503199999999</v>
      </c>
      <c r="K33" s="129"/>
      <c r="L33" s="158"/>
      <c r="M33" s="158"/>
    </row>
    <row r="34" spans="1:13" ht="14.1" customHeight="1" thickBot="1" x14ac:dyDescent="0.3">
      <c r="A34" s="22"/>
      <c r="B34" s="131"/>
      <c r="C34" s="356" t="s">
        <v>67</v>
      </c>
      <c r="D34" s="331">
        <v>2100</v>
      </c>
      <c r="E34" s="357">
        <v>2100</v>
      </c>
      <c r="F34" s="357"/>
      <c r="G34" s="357"/>
      <c r="H34" s="357"/>
      <c r="I34" s="357">
        <f>E34-G34</f>
        <v>2100</v>
      </c>
      <c r="J34" s="358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41">
        <v>4000</v>
      </c>
      <c r="E35" s="359">
        <v>4000</v>
      </c>
      <c r="F35" s="359">
        <v>273.08974999999998</v>
      </c>
      <c r="G35" s="359">
        <v>938.41949999999997</v>
      </c>
      <c r="H35" s="359"/>
      <c r="I35" s="359">
        <f>E35-G35</f>
        <v>3061.5805</v>
      </c>
      <c r="J35" s="360">
        <v>927.10230000000001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32">
        <v>687</v>
      </c>
      <c r="E36" s="333">
        <v>687</v>
      </c>
      <c r="F36" s="333">
        <v>43.772500000000001</v>
      </c>
      <c r="G36" s="333">
        <v>299.0566</v>
      </c>
      <c r="H36" s="333"/>
      <c r="I36" s="359">
        <f>E36-G36</f>
        <v>387.9434</v>
      </c>
      <c r="J36" s="340">
        <v>284.3433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32">
        <v>3000</v>
      </c>
      <c r="E37" s="333">
        <v>3000</v>
      </c>
      <c r="F37" s="333">
        <v>113</v>
      </c>
      <c r="G37" s="333">
        <v>324</v>
      </c>
      <c r="H37" s="333"/>
      <c r="I37" s="359">
        <f>E37-G37</f>
        <v>2676</v>
      </c>
      <c r="J37" s="340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32">
        <v>7000</v>
      </c>
      <c r="E38" s="333">
        <v>7000</v>
      </c>
      <c r="F38" s="333">
        <v>61.608600000000003</v>
      </c>
      <c r="G38" s="333">
        <v>7000</v>
      </c>
      <c r="H38" s="333"/>
      <c r="I38" s="359">
        <f t="shared" ref="I38:I39" si="1">D38-G38</f>
        <v>0</v>
      </c>
      <c r="J38" s="340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32"/>
      <c r="E39" s="333"/>
      <c r="F39" s="333"/>
      <c r="G39" s="333"/>
      <c r="H39" s="333"/>
      <c r="I39" s="359">
        <f t="shared" si="1"/>
        <v>0</v>
      </c>
      <c r="J39" s="340"/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34">
        <f>D21+D24+D35+D36+D37+D38+D39</f>
        <v>412011</v>
      </c>
      <c r="E40" s="335">
        <f>E21+E24+E35+E36+E37+E38+E39</f>
        <v>414526</v>
      </c>
      <c r="F40" s="199">
        <f>F21+F24+F35+F36+F37+F38+F39</f>
        <v>21092.208899999998</v>
      </c>
      <c r="G40" s="199">
        <f>G21+G24+G35+G36+G37+G38+G39</f>
        <v>186027.78549999997</v>
      </c>
      <c r="H40" s="199">
        <f>H26+H27+H28+H29+H33</f>
        <v>0</v>
      </c>
      <c r="I40" s="199">
        <f>I21+I24+I35+I36+I37+I38+I39</f>
        <v>228498.21449999997</v>
      </c>
      <c r="J40" s="211">
        <f>J21+J24+J35+J36+J37+J38+J39</f>
        <v>195249.4137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407"/>
      <c r="E44" s="407"/>
      <c r="F44" s="407"/>
      <c r="G44" s="408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2" t="s">
        <v>1</v>
      </c>
      <c r="C47" s="413"/>
      <c r="D47" s="413"/>
      <c r="E47" s="413"/>
      <c r="F47" s="413"/>
      <c r="G47" s="413"/>
      <c r="H47" s="413"/>
      <c r="I47" s="413"/>
      <c r="J47" s="413"/>
      <c r="K47" s="414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2" t="s">
        <v>2</v>
      </c>
      <c r="D49" s="433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5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5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5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5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6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17" t="s">
        <v>8</v>
      </c>
      <c r="C55" s="418"/>
      <c r="D55" s="418"/>
      <c r="E55" s="418"/>
      <c r="F55" s="418"/>
      <c r="G55" s="418"/>
      <c r="H55" s="418"/>
      <c r="I55" s="418"/>
      <c r="J55" s="418"/>
      <c r="K55" s="419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12</v>
      </c>
      <c r="F56" s="196" t="str">
        <f>G20</f>
        <v>LANDET KVANTUM T.O.M UKE 12</v>
      </c>
      <c r="G56" s="196" t="str">
        <f>I20</f>
        <v>RESTKVOTER</v>
      </c>
      <c r="H56" s="197" t="str">
        <f>J20</f>
        <v>LANDET KVANTUM T.O.M. UKE 12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149" t="s">
        <v>35</v>
      </c>
      <c r="D57" s="424"/>
      <c r="E57" s="365">
        <v>4.2300000000000004</v>
      </c>
      <c r="F57" s="365">
        <v>36.453200000000002</v>
      </c>
      <c r="G57" s="429"/>
      <c r="H57" s="242">
        <v>49.263599999999997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25"/>
      <c r="E58" s="366"/>
      <c r="F58" s="366">
        <v>240.83680000000001</v>
      </c>
      <c r="G58" s="430"/>
      <c r="H58" s="324">
        <v>142.62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26"/>
      <c r="E59" s="367"/>
      <c r="F59" s="367">
        <v>2.5535000000000001</v>
      </c>
      <c r="G59" s="431"/>
      <c r="H59" s="325">
        <v>12.689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68">
        <v>7100</v>
      </c>
      <c r="E60" s="369">
        <f>SUM(E61:E63)</f>
        <v>4.0638000000000005</v>
      </c>
      <c r="F60" s="369">
        <f>F61+F62+F63</f>
        <v>30.2803</v>
      </c>
      <c r="G60" s="369">
        <f>D60-F60</f>
        <v>7069.7196999999996</v>
      </c>
      <c r="H60" s="370">
        <f>H61+H62+H63</f>
        <v>15.043699999999999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9"/>
      <c r="E61" s="235">
        <v>0.43240000000000001</v>
      </c>
      <c r="F61" s="235">
        <v>5.7485999999999997</v>
      </c>
      <c r="G61" s="235"/>
      <c r="H61" s="237">
        <v>1.6759999999999999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9"/>
      <c r="E62" s="235">
        <v>1.6706000000000001</v>
      </c>
      <c r="F62" s="235">
        <v>11.5168</v>
      </c>
      <c r="G62" s="235"/>
      <c r="H62" s="237">
        <v>4.3056999999999999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50"/>
      <c r="E63" s="241">
        <v>1.9608000000000001</v>
      </c>
      <c r="F63" s="241">
        <v>13.014900000000001</v>
      </c>
      <c r="G63" s="241"/>
      <c r="H63" s="237">
        <v>9.0619999999999994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236"/>
      <c r="F64" s="236">
        <v>0.75219999999999998</v>
      </c>
      <c r="G64" s="236">
        <f>D64-F64</f>
        <v>84.247799999999998</v>
      </c>
      <c r="H64" s="238">
        <v>0.47189999999999999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243">
        <v>0.48799999999999999</v>
      </c>
      <c r="F65" s="243">
        <v>4.9760999999999997</v>
      </c>
      <c r="G65" s="243"/>
      <c r="H65" s="307">
        <v>1.1943999999999999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203">
        <f>E57+E58+E59+E60+E64+E65</f>
        <v>8.7818000000000005</v>
      </c>
      <c r="F66" s="312">
        <f>F57+F58+F59+F60+F64+F65</f>
        <v>315.85210000000001</v>
      </c>
      <c r="G66" s="203">
        <f>D66-F66</f>
        <v>11909.1479</v>
      </c>
      <c r="H66" s="211">
        <f>H57+H58+H59+H60+H64+H65</f>
        <v>221.2826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27"/>
      <c r="D67" s="427"/>
      <c r="E67" s="427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2" t="s">
        <v>1</v>
      </c>
      <c r="C72" s="413"/>
      <c r="D72" s="413"/>
      <c r="E72" s="413"/>
      <c r="F72" s="413"/>
      <c r="G72" s="413"/>
      <c r="H72" s="413"/>
      <c r="I72" s="413"/>
      <c r="J72" s="413"/>
      <c r="K72" s="414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15" t="s">
        <v>2</v>
      </c>
      <c r="D74" s="416"/>
      <c r="E74" s="415" t="s">
        <v>20</v>
      </c>
      <c r="F74" s="420"/>
      <c r="G74" s="415" t="s">
        <v>21</v>
      </c>
      <c r="H74" s="416"/>
      <c r="I74" s="158"/>
      <c r="J74" s="158"/>
      <c r="K74" s="116"/>
      <c r="L74" s="137"/>
      <c r="M74" s="137"/>
    </row>
    <row r="75" spans="2:13" ht="17.25" x14ac:dyDescent="0.25">
      <c r="B75" s="257"/>
      <c r="C75" s="167" t="s">
        <v>86</v>
      </c>
      <c r="D75" s="171">
        <v>113564</v>
      </c>
      <c r="E75" s="258" t="s">
        <v>5</v>
      </c>
      <c r="F75" s="251">
        <v>43724</v>
      </c>
      <c r="G75" s="259" t="s">
        <v>26</v>
      </c>
      <c r="H75" s="251">
        <v>12841</v>
      </c>
      <c r="I75" s="168"/>
      <c r="J75" s="168"/>
      <c r="K75" s="260"/>
      <c r="L75" s="301"/>
      <c r="M75" s="137"/>
    </row>
    <row r="76" spans="2:13" ht="15" x14ac:dyDescent="0.25">
      <c r="B76" s="257"/>
      <c r="C76" s="167" t="s">
        <v>3</v>
      </c>
      <c r="D76" s="171">
        <v>104564</v>
      </c>
      <c r="E76" s="261" t="s">
        <v>6</v>
      </c>
      <c r="F76" s="171">
        <v>71338</v>
      </c>
      <c r="G76" s="259" t="s">
        <v>62</v>
      </c>
      <c r="H76" s="171">
        <v>52790</v>
      </c>
      <c r="I76" s="168"/>
      <c r="J76" s="168"/>
      <c r="K76" s="260"/>
      <c r="L76" s="301"/>
      <c r="M76" s="137"/>
    </row>
    <row r="77" spans="2:13" ht="18" thickBot="1" x14ac:dyDescent="0.3">
      <c r="B77" s="257"/>
      <c r="C77" s="167" t="s">
        <v>87</v>
      </c>
      <c r="D77" s="171">
        <v>14872</v>
      </c>
      <c r="E77" s="169"/>
      <c r="F77" s="171"/>
      <c r="G77" s="259" t="s">
        <v>63</v>
      </c>
      <c r="H77" s="171">
        <v>5707</v>
      </c>
      <c r="I77" s="168"/>
      <c r="J77" s="168"/>
      <c r="K77" s="260"/>
      <c r="L77" s="301"/>
      <c r="M77" s="137"/>
    </row>
    <row r="78" spans="2:13" ht="14.1" customHeight="1" thickBot="1" x14ac:dyDescent="0.3">
      <c r="B78" s="257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62"/>
      <c r="L78" s="265"/>
      <c r="M78" s="119"/>
    </row>
    <row r="79" spans="2:13" ht="12" customHeight="1" x14ac:dyDescent="0.25">
      <c r="B79" s="257"/>
      <c r="C79" s="336" t="s">
        <v>96</v>
      </c>
      <c r="D79" s="204"/>
      <c r="E79" s="204"/>
      <c r="F79" s="204"/>
      <c r="G79" s="204"/>
      <c r="H79" s="204"/>
      <c r="I79" s="264"/>
      <c r="J79" s="265"/>
      <c r="K79" s="262"/>
      <c r="L79" s="265"/>
      <c r="M79" s="119"/>
    </row>
    <row r="80" spans="2:13" ht="14.25" customHeight="1" x14ac:dyDescent="0.25">
      <c r="B80" s="257"/>
      <c r="C80" s="428" t="s">
        <v>97</v>
      </c>
      <c r="D80" s="428"/>
      <c r="E80" s="428"/>
      <c r="F80" s="428"/>
      <c r="G80" s="428"/>
      <c r="H80" s="428"/>
      <c r="I80" s="264"/>
      <c r="J80" s="265"/>
      <c r="K80" s="262"/>
      <c r="L80" s="265"/>
      <c r="M80" s="119"/>
    </row>
    <row r="81" spans="1:13" ht="6" customHeight="1" thickBot="1" x14ac:dyDescent="0.3">
      <c r="B81" s="257"/>
      <c r="C81" s="428"/>
      <c r="D81" s="428"/>
      <c r="E81" s="428"/>
      <c r="F81" s="428"/>
      <c r="G81" s="428"/>
      <c r="H81" s="428"/>
      <c r="I81" s="265"/>
      <c r="J81" s="265"/>
      <c r="K81" s="262"/>
      <c r="L81" s="265"/>
      <c r="M81" s="119"/>
    </row>
    <row r="82" spans="1:13" ht="14.1" customHeight="1" x14ac:dyDescent="0.25">
      <c r="B82" s="421" t="s">
        <v>8</v>
      </c>
      <c r="C82" s="422"/>
      <c r="D82" s="422"/>
      <c r="E82" s="422"/>
      <c r="F82" s="422"/>
      <c r="G82" s="422"/>
      <c r="H82" s="422"/>
      <c r="I82" s="422"/>
      <c r="J82" s="422"/>
      <c r="K82" s="423"/>
      <c r="L82" s="302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43" t="s">
        <v>92</v>
      </c>
      <c r="E84" s="337" t="s">
        <v>83</v>
      </c>
      <c r="F84" s="196" t="str">
        <f>F20</f>
        <v>LANDET KVANTUM UKE 12</v>
      </c>
      <c r="G84" s="196" t="str">
        <f>G20</f>
        <v>LANDET KVANTUM T.O.M UKE 12</v>
      </c>
      <c r="H84" s="196" t="str">
        <f>I20</f>
        <v>RESTKVOTER</v>
      </c>
      <c r="I84" s="197" t="str">
        <f>J20</f>
        <v>LANDET KVANTUM T.O.M. UKE 12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61" t="s">
        <v>16</v>
      </c>
      <c r="D85" s="327">
        <f>D87+D86</f>
        <v>43724</v>
      </c>
      <c r="E85" s="346">
        <f>E87+E86</f>
        <v>50301</v>
      </c>
      <c r="F85" s="346">
        <f>F87+F86</f>
        <v>2571.7157000000002</v>
      </c>
      <c r="G85" s="346">
        <f>G86+G87</f>
        <v>16854.3953</v>
      </c>
      <c r="H85" s="346">
        <f>H86+H87</f>
        <v>33446.604700000004</v>
      </c>
      <c r="I85" s="347">
        <f>I86+I87</f>
        <v>14677.441499999999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9" t="s">
        <v>12</v>
      </c>
      <c r="D86" s="328">
        <v>42974</v>
      </c>
      <c r="E86" s="348">
        <v>49551</v>
      </c>
      <c r="F86" s="348">
        <v>2571.7157000000002</v>
      </c>
      <c r="G86" s="348">
        <v>16675.163799999998</v>
      </c>
      <c r="H86" s="348">
        <f>E86-G86</f>
        <v>32875.836200000005</v>
      </c>
      <c r="I86" s="349">
        <v>14529.4419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62" t="s">
        <v>11</v>
      </c>
      <c r="D87" s="342">
        <v>750</v>
      </c>
      <c r="E87" s="350">
        <v>750</v>
      </c>
      <c r="F87" s="350"/>
      <c r="G87" s="350">
        <v>179.23150000000001</v>
      </c>
      <c r="H87" s="350">
        <f>E87-G87</f>
        <v>570.76850000000002</v>
      </c>
      <c r="I87" s="351">
        <v>147.99959999999999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8" t="s">
        <v>17</v>
      </c>
      <c r="D88" s="327">
        <f t="shared" ref="D88:I88" si="2">D89+D94+D95</f>
        <v>72532</v>
      </c>
      <c r="E88" s="346">
        <f t="shared" si="2"/>
        <v>77425</v>
      </c>
      <c r="F88" s="346">
        <f t="shared" si="2"/>
        <v>1308.8938999999998</v>
      </c>
      <c r="G88" s="346">
        <f t="shared" si="2"/>
        <v>19886.628399999998</v>
      </c>
      <c r="H88" s="346">
        <f>H89+H94+H95</f>
        <v>57538.371599999999</v>
      </c>
      <c r="I88" s="347">
        <f t="shared" si="2"/>
        <v>22532.839200000002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5" t="s">
        <v>64</v>
      </c>
      <c r="D89" s="329">
        <f t="shared" ref="D89:I89" si="3">D90+D91+D92+D93</f>
        <v>53984</v>
      </c>
      <c r="E89" s="352">
        <f t="shared" si="3"/>
        <v>57586</v>
      </c>
      <c r="F89" s="352">
        <f t="shared" si="3"/>
        <v>1091.2993999999999</v>
      </c>
      <c r="G89" s="352">
        <f t="shared" si="3"/>
        <v>12856.4735</v>
      </c>
      <c r="H89" s="352">
        <f>H90+H91+H92+H93</f>
        <v>44729.5265</v>
      </c>
      <c r="I89" s="353">
        <f t="shared" si="3"/>
        <v>18120.772700000001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4" t="s">
        <v>22</v>
      </c>
      <c r="D90" s="330">
        <f>14887+530</f>
        <v>15417</v>
      </c>
      <c r="E90" s="354">
        <v>17656</v>
      </c>
      <c r="F90" s="354">
        <v>102.9924</v>
      </c>
      <c r="G90" s="354">
        <v>2406.7541999999999</v>
      </c>
      <c r="H90" s="354">
        <f t="shared" ref="H90:H96" si="4">E90-G90</f>
        <v>15249.245800000001</v>
      </c>
      <c r="I90" s="355">
        <v>2727.6259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4" t="s">
        <v>23</v>
      </c>
      <c r="D91" s="330">
        <f>13725+664</f>
        <v>14389</v>
      </c>
      <c r="E91" s="354">
        <v>16454</v>
      </c>
      <c r="F91" s="354">
        <v>280.9425</v>
      </c>
      <c r="G91" s="354">
        <v>3489.8137999999999</v>
      </c>
      <c r="H91" s="354">
        <f t="shared" si="4"/>
        <v>12964.1862</v>
      </c>
      <c r="I91" s="355">
        <v>4336.3707000000004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4" t="s">
        <v>24</v>
      </c>
      <c r="D92" s="330">
        <v>15573</v>
      </c>
      <c r="E92" s="354">
        <v>17916</v>
      </c>
      <c r="F92" s="354">
        <v>439.5933</v>
      </c>
      <c r="G92" s="354">
        <v>4483.8982999999998</v>
      </c>
      <c r="H92" s="354">
        <f t="shared" si="4"/>
        <v>13432.101699999999</v>
      </c>
      <c r="I92" s="355">
        <v>5078.8705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4" t="s">
        <v>25</v>
      </c>
      <c r="D93" s="330">
        <v>8605</v>
      </c>
      <c r="E93" s="354">
        <v>5560</v>
      </c>
      <c r="F93" s="354">
        <v>267.77120000000002</v>
      </c>
      <c r="G93" s="354">
        <v>2476.0072</v>
      </c>
      <c r="H93" s="354">
        <f t="shared" si="4"/>
        <v>3083.9928</v>
      </c>
      <c r="I93" s="355">
        <v>5977.9056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5" t="s">
        <v>32</v>
      </c>
      <c r="D94" s="329">
        <v>12841</v>
      </c>
      <c r="E94" s="352">
        <v>13273</v>
      </c>
      <c r="F94" s="352">
        <v>148.32</v>
      </c>
      <c r="G94" s="352">
        <v>6161.3059000000003</v>
      </c>
      <c r="H94" s="352">
        <f t="shared" si="4"/>
        <v>7111.6940999999997</v>
      </c>
      <c r="I94" s="353">
        <v>3400.5648999999999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6" t="s">
        <v>63</v>
      </c>
      <c r="D95" s="338">
        <v>5707</v>
      </c>
      <c r="E95" s="363">
        <v>6566</v>
      </c>
      <c r="F95" s="363">
        <v>69.274500000000003</v>
      </c>
      <c r="G95" s="363">
        <v>868.84900000000005</v>
      </c>
      <c r="H95" s="363">
        <f t="shared" si="4"/>
        <v>5697.1509999999998</v>
      </c>
      <c r="I95" s="364">
        <v>1011.5016000000001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341">
        <v>309</v>
      </c>
      <c r="E96" s="359">
        <v>309</v>
      </c>
      <c r="F96" s="359">
        <v>6.3799999999999996E-2</v>
      </c>
      <c r="G96" s="359">
        <v>16.569500000000001</v>
      </c>
      <c r="H96" s="359">
        <f t="shared" si="4"/>
        <v>292.43049999999999</v>
      </c>
      <c r="I96" s="360">
        <v>23.089600000000001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32">
        <v>300</v>
      </c>
      <c r="E97" s="333">
        <v>300</v>
      </c>
      <c r="F97" s="333">
        <v>2.9811999999999999</v>
      </c>
      <c r="G97" s="333">
        <v>300</v>
      </c>
      <c r="H97" s="333">
        <f t="shared" ref="H97" si="5">D97-G97</f>
        <v>0</v>
      </c>
      <c r="I97" s="340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7" t="s">
        <v>14</v>
      </c>
      <c r="D98" s="332"/>
      <c r="E98" s="333"/>
      <c r="F98" s="333"/>
      <c r="G98" s="333"/>
      <c r="H98" s="333">
        <f>D98-G98</f>
        <v>0</v>
      </c>
      <c r="I98" s="340"/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34">
        <f t="shared" ref="D99:I99" si="6">D85+D88+D96+D97+D98</f>
        <v>116865</v>
      </c>
      <c r="E99" s="339">
        <f t="shared" si="6"/>
        <v>128335</v>
      </c>
      <c r="F99" s="226">
        <f t="shared" si="6"/>
        <v>3883.6545999999998</v>
      </c>
      <c r="G99" s="226">
        <f t="shared" si="6"/>
        <v>37057.593199999996</v>
      </c>
      <c r="H99" s="226">
        <f>H85+H88+H96+H97+H98</f>
        <v>91277.406800000012</v>
      </c>
      <c r="I99" s="200">
        <f t="shared" si="6"/>
        <v>37533.370300000002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13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2" t="s">
        <v>1</v>
      </c>
      <c r="C107" s="413"/>
      <c r="D107" s="413"/>
      <c r="E107" s="413"/>
      <c r="F107" s="413"/>
      <c r="G107" s="413"/>
      <c r="H107" s="413"/>
      <c r="I107" s="413"/>
      <c r="J107" s="413"/>
      <c r="K107" s="414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15" t="s">
        <v>2</v>
      </c>
      <c r="D109" s="416"/>
      <c r="E109" s="415" t="s">
        <v>20</v>
      </c>
      <c r="F109" s="416"/>
      <c r="G109" s="415" t="s">
        <v>21</v>
      </c>
      <c r="H109" s="416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51">
        <v>48557</v>
      </c>
      <c r="G110" s="167" t="s">
        <v>26</v>
      </c>
      <c r="H110" s="251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105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17" t="s">
        <v>8</v>
      </c>
      <c r="C116" s="418"/>
      <c r="D116" s="418"/>
      <c r="E116" s="418"/>
      <c r="F116" s="418"/>
      <c r="G116" s="418"/>
      <c r="H116" s="418"/>
      <c r="I116" s="418"/>
      <c r="J116" s="418"/>
      <c r="K116" s="419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43" t="s">
        <v>83</v>
      </c>
      <c r="F118" s="189" t="str">
        <f>F20</f>
        <v>LANDET KVANTUM UKE 12</v>
      </c>
      <c r="G118" s="196" t="str">
        <f>G20</f>
        <v>LANDET KVANTUM T.O.M UKE 12</v>
      </c>
      <c r="H118" s="196" t="str">
        <f>I20</f>
        <v>RESTKVOTER</v>
      </c>
      <c r="I118" s="197" t="str">
        <f>J20</f>
        <v>LANDET KVANTUM T.O.M. UKE 12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8" t="s">
        <v>16</v>
      </c>
      <c r="D119" s="374">
        <f>D120+D121+D122</f>
        <v>48557</v>
      </c>
      <c r="E119" s="239">
        <f>E120+E121+E122</f>
        <v>49595</v>
      </c>
      <c r="F119" s="365">
        <f>F120+F121+F122</f>
        <v>578.82549999999992</v>
      </c>
      <c r="G119" s="365">
        <f>G120+G121+G122</f>
        <v>15357.3496</v>
      </c>
      <c r="H119" s="365">
        <f>D119-G119</f>
        <v>33199.650399999999</v>
      </c>
      <c r="I119" s="375">
        <f>I120+I121+I122</f>
        <v>8062.862799999999</v>
      </c>
      <c r="J119" s="158"/>
      <c r="K119" s="129"/>
      <c r="L119" s="158"/>
      <c r="M119" s="158"/>
    </row>
    <row r="120" spans="2:13" ht="14.1" customHeight="1" x14ac:dyDescent="0.25">
      <c r="B120" s="9"/>
      <c r="C120" s="269" t="s">
        <v>12</v>
      </c>
      <c r="D120" s="376">
        <v>38846</v>
      </c>
      <c r="E120" s="253">
        <v>39955</v>
      </c>
      <c r="F120" s="377">
        <v>421.35329999999999</v>
      </c>
      <c r="G120" s="377">
        <v>12622.378699999999</v>
      </c>
      <c r="H120" s="377">
        <f t="shared" ref="H120:H126" si="7">E120-G120</f>
        <v>27332.621299999999</v>
      </c>
      <c r="I120" s="378">
        <v>5589.6553999999996</v>
      </c>
      <c r="J120" s="158"/>
      <c r="K120" s="129"/>
      <c r="L120" s="158"/>
      <c r="M120" s="158"/>
    </row>
    <row r="121" spans="2:13" ht="14.1" customHeight="1" x14ac:dyDescent="0.25">
      <c r="B121" s="9"/>
      <c r="C121" s="269" t="s">
        <v>11</v>
      </c>
      <c r="D121" s="376">
        <v>9211</v>
      </c>
      <c r="E121" s="253">
        <v>9140</v>
      </c>
      <c r="F121" s="377">
        <v>157.47219999999999</v>
      </c>
      <c r="G121" s="377">
        <v>2734.9708999999998</v>
      </c>
      <c r="H121" s="377">
        <f t="shared" si="7"/>
        <v>6405.0290999999997</v>
      </c>
      <c r="I121" s="378">
        <v>2473.2073999999998</v>
      </c>
      <c r="J121" s="158"/>
      <c r="K121" s="129"/>
      <c r="L121" s="158"/>
      <c r="M121" s="158"/>
    </row>
    <row r="122" spans="2:13" ht="15.75" thickBot="1" x14ac:dyDescent="0.3">
      <c r="B122" s="9"/>
      <c r="C122" s="270" t="s">
        <v>42</v>
      </c>
      <c r="D122" s="379">
        <v>500</v>
      </c>
      <c r="E122" s="254">
        <v>500</v>
      </c>
      <c r="F122" s="380"/>
      <c r="G122" s="380"/>
      <c r="H122" s="380">
        <f t="shared" si="7"/>
        <v>500</v>
      </c>
      <c r="I122" s="381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71" t="s">
        <v>41</v>
      </c>
      <c r="D123" s="382">
        <v>32809</v>
      </c>
      <c r="E123" s="304">
        <v>31815</v>
      </c>
      <c r="F123" s="309">
        <v>187.018</v>
      </c>
      <c r="G123" s="309">
        <v>792.75199999999995</v>
      </c>
      <c r="H123" s="308">
        <f t="shared" si="7"/>
        <v>31022.248</v>
      </c>
      <c r="I123" s="310">
        <v>532.47500000000002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72" t="s">
        <v>17</v>
      </c>
      <c r="D124" s="383">
        <f>D125+D130+D133</f>
        <v>50702</v>
      </c>
      <c r="E124" s="371">
        <f>E125+E130+E133</f>
        <v>51428</v>
      </c>
      <c r="F124" s="384">
        <f>F125+F130+F133</f>
        <v>1782.1667000000002</v>
      </c>
      <c r="G124" s="384">
        <f>G133+G130+G125</f>
        <v>19251.470700000002</v>
      </c>
      <c r="H124" s="384">
        <f t="shared" si="7"/>
        <v>32176.529299999998</v>
      </c>
      <c r="I124" s="385">
        <f>I125+I130+I133</f>
        <v>25916.296200000001</v>
      </c>
      <c r="J124" s="119"/>
      <c r="K124" s="129"/>
      <c r="L124" s="158"/>
      <c r="M124" s="158"/>
    </row>
    <row r="125" spans="2:13" ht="15.75" customHeight="1" x14ac:dyDescent="0.25">
      <c r="B125" s="2"/>
      <c r="C125" s="273" t="s">
        <v>64</v>
      </c>
      <c r="D125" s="386">
        <f>D126+D127+D128+D129</f>
        <v>38234</v>
      </c>
      <c r="E125" s="372">
        <f>E126+E127+E128+E129</f>
        <v>38250</v>
      </c>
      <c r="F125" s="387">
        <f>F126+F127+F128+F129</f>
        <v>422.21440000000001</v>
      </c>
      <c r="G125" s="387">
        <f>G126+G127+G129+G128</f>
        <v>14108.936400000001</v>
      </c>
      <c r="H125" s="387">
        <f t="shared" si="7"/>
        <v>24141.063600000001</v>
      </c>
      <c r="I125" s="388">
        <f>I126+I127+I128+I129</f>
        <v>20539.609400000001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4" t="s">
        <v>22</v>
      </c>
      <c r="D126" s="389">
        <v>10943</v>
      </c>
      <c r="E126" s="249">
        <v>12070</v>
      </c>
      <c r="F126" s="390">
        <v>91.172799999999995</v>
      </c>
      <c r="G126" s="390">
        <v>2564.7543999999998</v>
      </c>
      <c r="H126" s="390">
        <f t="shared" si="7"/>
        <v>9505.2456000000002</v>
      </c>
      <c r="I126" s="391">
        <v>2974.5416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4" t="s">
        <v>23</v>
      </c>
      <c r="D127" s="389">
        <v>10198</v>
      </c>
      <c r="E127" s="249">
        <v>10860</v>
      </c>
      <c r="F127" s="390">
        <v>93.796199999999999</v>
      </c>
      <c r="G127" s="390">
        <v>4031.1487000000002</v>
      </c>
      <c r="H127" s="390">
        <f>E127-G127</f>
        <v>6828.8513000000003</v>
      </c>
      <c r="I127" s="391">
        <v>6078.0573999999997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4" t="s">
        <v>24</v>
      </c>
      <c r="D128" s="389">
        <v>9687</v>
      </c>
      <c r="E128" s="249">
        <v>9306</v>
      </c>
      <c r="F128" s="390">
        <v>86.675200000000004</v>
      </c>
      <c r="G128" s="390">
        <v>4007.431</v>
      </c>
      <c r="H128" s="390">
        <f t="shared" ref="H128:H134" si="8">E128-G128</f>
        <v>5298.5689999999995</v>
      </c>
      <c r="I128" s="391">
        <v>5986.5306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4" t="s">
        <v>25</v>
      </c>
      <c r="D129" s="389">
        <v>7406</v>
      </c>
      <c r="E129" s="249">
        <v>6014</v>
      </c>
      <c r="F129" s="390">
        <v>150.5702</v>
      </c>
      <c r="G129" s="390">
        <v>3505.6023</v>
      </c>
      <c r="H129" s="390">
        <f t="shared" si="8"/>
        <v>2508.3977</v>
      </c>
      <c r="I129" s="391">
        <v>5500.4798000000001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5" t="s">
        <v>18</v>
      </c>
      <c r="D130" s="392">
        <f>D131+D132</f>
        <v>5486</v>
      </c>
      <c r="E130" s="240">
        <f>E131+E132</f>
        <v>6070</v>
      </c>
      <c r="F130" s="393">
        <v>1285.6448</v>
      </c>
      <c r="G130" s="393">
        <v>3304.2238000000002</v>
      </c>
      <c r="H130" s="393">
        <f t="shared" si="8"/>
        <v>2765.7761999999998</v>
      </c>
      <c r="I130" s="394">
        <v>3038.3103999999998</v>
      </c>
      <c r="J130" s="39"/>
      <c r="K130" s="129"/>
      <c r="L130" s="158"/>
      <c r="M130" s="158"/>
    </row>
    <row r="131" spans="2:13" ht="14.1" customHeight="1" x14ac:dyDescent="0.25">
      <c r="B131" s="9"/>
      <c r="C131" s="274" t="s">
        <v>43</v>
      </c>
      <c r="D131" s="389">
        <v>4986</v>
      </c>
      <c r="E131" s="305">
        <v>5570</v>
      </c>
      <c r="F131" s="395">
        <v>1285.0871999999999</v>
      </c>
      <c r="G131" s="395">
        <v>3302.57</v>
      </c>
      <c r="H131" s="395">
        <f t="shared" si="8"/>
        <v>2267.4299999999998</v>
      </c>
      <c r="I131" s="396">
        <v>3026.6835999999998</v>
      </c>
      <c r="J131" s="119"/>
      <c r="K131" s="129"/>
      <c r="L131" s="158"/>
      <c r="M131" s="158"/>
    </row>
    <row r="132" spans="2:13" ht="14.1" customHeight="1" x14ac:dyDescent="0.25">
      <c r="B132" s="20"/>
      <c r="C132" s="274" t="s">
        <v>44</v>
      </c>
      <c r="D132" s="389">
        <v>500</v>
      </c>
      <c r="E132" s="305">
        <v>500</v>
      </c>
      <c r="F132" s="395">
        <f>F130-F131</f>
        <v>0.55760000000009313</v>
      </c>
      <c r="G132" s="395">
        <f>G130-G131</f>
        <v>1.6538000000000466</v>
      </c>
      <c r="H132" s="395">
        <f t="shared" si="8"/>
        <v>498.34619999999995</v>
      </c>
      <c r="I132" s="396">
        <f>I130-I131</f>
        <v>11.626800000000003</v>
      </c>
      <c r="J132" s="39"/>
      <c r="K132" s="129"/>
      <c r="L132" s="158"/>
      <c r="M132" s="158"/>
    </row>
    <row r="133" spans="2:13" ht="15.75" thickBot="1" x14ac:dyDescent="0.3">
      <c r="B133" s="9"/>
      <c r="C133" s="276" t="s">
        <v>63</v>
      </c>
      <c r="D133" s="397">
        <v>6982</v>
      </c>
      <c r="E133" s="266">
        <v>7108</v>
      </c>
      <c r="F133" s="398">
        <v>74.307500000000005</v>
      </c>
      <c r="G133" s="398">
        <v>1838.3105</v>
      </c>
      <c r="H133" s="398">
        <f t="shared" si="8"/>
        <v>5269.6895000000004</v>
      </c>
      <c r="I133" s="399">
        <v>2338.3764000000001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77" t="s">
        <v>13</v>
      </c>
      <c r="D134" s="231">
        <v>132</v>
      </c>
      <c r="E134" s="373">
        <v>132</v>
      </c>
      <c r="F134" s="373">
        <v>0.1946</v>
      </c>
      <c r="G134" s="373">
        <v>4.9599000000000002</v>
      </c>
      <c r="H134" s="373">
        <f t="shared" si="8"/>
        <v>127.0401</v>
      </c>
      <c r="I134" s="400">
        <v>5.0244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2" t="s">
        <v>71</v>
      </c>
      <c r="D135" s="401">
        <v>2000</v>
      </c>
      <c r="E135" s="306">
        <v>2000</v>
      </c>
      <c r="F135" s="309">
        <v>8.6414000000000009</v>
      </c>
      <c r="G135" s="309">
        <v>2000</v>
      </c>
      <c r="H135" s="309">
        <f t="shared" ref="H135" si="9">E135-G135</f>
        <v>0</v>
      </c>
      <c r="I135" s="311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72" t="s">
        <v>45</v>
      </c>
      <c r="D136" s="402">
        <v>250</v>
      </c>
      <c r="E136" s="231">
        <v>250</v>
      </c>
      <c r="F136" s="236"/>
      <c r="G136" s="236">
        <v>70.180000000000007</v>
      </c>
      <c r="H136" s="236">
        <f>E136-G136</f>
        <v>179.82</v>
      </c>
      <c r="I136" s="238"/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403"/>
      <c r="E137" s="229"/>
      <c r="F137" s="243"/>
      <c r="G137" s="243">
        <v>7</v>
      </c>
      <c r="H137" s="243">
        <f>E137-G137</f>
        <v>-7</v>
      </c>
      <c r="I137" s="307">
        <v>10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404">
        <f>D119+D123+D124+D134+D135+D136</f>
        <v>134450</v>
      </c>
      <c r="E138" s="188">
        <f>E119+E123+E124+E134+E135+E136</f>
        <v>135220</v>
      </c>
      <c r="F138" s="203">
        <f>F119+F123+F124+F134+F135+F136+F137</f>
        <v>2556.8462</v>
      </c>
      <c r="G138" s="203">
        <f>G119+G123+G124+G134+G135+G136+G137</f>
        <v>37483.712200000002</v>
      </c>
      <c r="H138" s="203">
        <f>E138-G138</f>
        <v>97736.287799999991</v>
      </c>
      <c r="I138" s="211">
        <f>I119+I123+I124+I134+I135+I136+I137</f>
        <v>36526.6584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2" t="s">
        <v>2</v>
      </c>
      <c r="D148" s="433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8" t="s">
        <v>58</v>
      </c>
      <c r="D149" s="279">
        <v>17600</v>
      </c>
      <c r="E149" s="280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81" t="s">
        <v>79</v>
      </c>
      <c r="D150" s="282">
        <v>8400</v>
      </c>
      <c r="E150" s="280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3" t="s">
        <v>80</v>
      </c>
      <c r="D151" s="282">
        <v>4000</v>
      </c>
      <c r="E151" s="280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4" t="s">
        <v>34</v>
      </c>
      <c r="D152" s="285">
        <f>SUM(D149:D151)</f>
        <v>30000</v>
      </c>
      <c r="E152" s="280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6" t="s">
        <v>100</v>
      </c>
      <c r="D153" s="287"/>
      <c r="E153" s="287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6" t="s">
        <v>101</v>
      </c>
      <c r="D154" s="287"/>
      <c r="E154" s="287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12</v>
      </c>
      <c r="F157" s="70" t="str">
        <f>G20</f>
        <v>LANDET KVANTUM T.O.M UKE 12</v>
      </c>
      <c r="G157" s="70" t="str">
        <f>I20</f>
        <v>RESTKVOTER</v>
      </c>
      <c r="H157" s="93" t="str">
        <f>J20</f>
        <v>LANDET KVANTUM T.O.M. UKE 12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36.078600000000002</v>
      </c>
      <c r="F158" s="185">
        <v>245.91050000000001</v>
      </c>
      <c r="G158" s="185">
        <f>D158-F158</f>
        <v>17231.089499999998</v>
      </c>
      <c r="H158" s="223">
        <v>261.94279999999998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0.26129999999999998</v>
      </c>
      <c r="G159" s="185">
        <f>D159-F159</f>
        <v>99.738699999999994</v>
      </c>
      <c r="H159" s="223">
        <v>1.9590000000000001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36.078600000000002</v>
      </c>
      <c r="F161" s="187">
        <f>SUM(F158:F160)</f>
        <v>246.17180000000002</v>
      </c>
      <c r="G161" s="187">
        <f>D161-F161</f>
        <v>17353.8282</v>
      </c>
      <c r="H161" s="210">
        <f>SUM(H158:H160)</f>
        <v>263.90179999999998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37" t="s">
        <v>1</v>
      </c>
      <c r="C164" s="438"/>
      <c r="D164" s="438"/>
      <c r="E164" s="438"/>
      <c r="F164" s="438"/>
      <c r="G164" s="438"/>
      <c r="H164" s="438"/>
      <c r="I164" s="438"/>
      <c r="J164" s="438"/>
      <c r="K164" s="439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2" t="s">
        <v>2</v>
      </c>
      <c r="D166" s="433"/>
      <c r="E166" s="432" t="s">
        <v>56</v>
      </c>
      <c r="F166" s="433"/>
      <c r="G166" s="432" t="s">
        <v>57</v>
      </c>
      <c r="H166" s="433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8" t="s">
        <v>58</v>
      </c>
      <c r="D167" s="288">
        <v>51519</v>
      </c>
      <c r="E167" s="289" t="s">
        <v>5</v>
      </c>
      <c r="F167" s="290">
        <v>38009</v>
      </c>
      <c r="G167" s="281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81" t="s">
        <v>47</v>
      </c>
      <c r="D168" s="291">
        <v>48768</v>
      </c>
      <c r="E168" s="292" t="s">
        <v>48</v>
      </c>
      <c r="F168" s="293">
        <v>8000</v>
      </c>
      <c r="G168" s="281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81"/>
      <c r="D169" s="291"/>
      <c r="E169" s="292" t="s">
        <v>41</v>
      </c>
      <c r="F169" s="293">
        <v>5500</v>
      </c>
      <c r="G169" s="281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81"/>
      <c r="D170" s="291"/>
      <c r="E170" s="292"/>
      <c r="F170" s="293"/>
      <c r="G170" s="281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4">
        <f>SUM(D167:D170)</f>
        <v>100287</v>
      </c>
      <c r="E171" s="295" t="s">
        <v>60</v>
      </c>
      <c r="F171" s="294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3" t="s">
        <v>82</v>
      </c>
      <c r="D172" s="292"/>
      <c r="E172" s="292"/>
      <c r="F172" s="292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6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34" t="s">
        <v>8</v>
      </c>
      <c r="C175" s="435"/>
      <c r="D175" s="435"/>
      <c r="E175" s="435"/>
      <c r="F175" s="435"/>
      <c r="G175" s="435"/>
      <c r="H175" s="435"/>
      <c r="I175" s="435"/>
      <c r="J175" s="435"/>
      <c r="K175" s="436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43" t="s">
        <v>83</v>
      </c>
      <c r="F177" s="227" t="str">
        <f>F20</f>
        <v>LANDET KVANTUM UKE 12</v>
      </c>
      <c r="G177" s="70" t="str">
        <f>G20</f>
        <v>LANDET KVANTUM T.O.M UKE 12</v>
      </c>
      <c r="H177" s="70" t="str">
        <f>I20</f>
        <v>RESTKVOTER</v>
      </c>
      <c r="I177" s="93" t="str">
        <f>J20</f>
        <v>LANDET KVANTUM T.O.M. UKE 12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I178" si="10">D179+D180+D181+D182</f>
        <v>38009</v>
      </c>
      <c r="E178" s="316">
        <f>E179+E180+E181+E182</f>
        <v>39880</v>
      </c>
      <c r="F178" s="316">
        <f t="shared" si="10"/>
        <v>64.695499999999996</v>
      </c>
      <c r="G178" s="316">
        <f t="shared" si="10"/>
        <v>10516.993299999998</v>
      </c>
      <c r="H178" s="316">
        <f t="shared" si="10"/>
        <v>29363.006699999998</v>
      </c>
      <c r="I178" s="321">
        <f t="shared" si="10"/>
        <v>10147.4791</v>
      </c>
      <c r="J178" s="81"/>
      <c r="K178" s="58"/>
      <c r="L178" s="194"/>
      <c r="M178" s="194"/>
    </row>
    <row r="179" spans="1:13" ht="14.1" customHeight="1" x14ac:dyDescent="0.25">
      <c r="B179" s="50"/>
      <c r="C179" s="303" t="s">
        <v>12</v>
      </c>
      <c r="D179" s="297">
        <v>24096</v>
      </c>
      <c r="E179" s="314">
        <v>25535</v>
      </c>
      <c r="F179" s="314">
        <v>25.841999999999999</v>
      </c>
      <c r="G179" s="314">
        <v>9599.1402999999991</v>
      </c>
      <c r="H179" s="314">
        <f>E179-G179</f>
        <v>15935.859700000001</v>
      </c>
      <c r="I179" s="319">
        <v>8746.7175000000007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7">
        <v>6272</v>
      </c>
      <c r="E180" s="314">
        <v>6646</v>
      </c>
      <c r="F180" s="314"/>
      <c r="G180" s="314">
        <v>427.53789999999998</v>
      </c>
      <c r="H180" s="314">
        <f t="shared" ref="H180:H182" si="11">E180-G180</f>
        <v>6218.4620999999997</v>
      </c>
      <c r="I180" s="319">
        <v>113.47450000000001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7">
        <v>1758</v>
      </c>
      <c r="E181" s="314">
        <v>1794</v>
      </c>
      <c r="F181" s="314">
        <v>37.469900000000003</v>
      </c>
      <c r="G181" s="314">
        <v>473.32310000000001</v>
      </c>
      <c r="H181" s="314">
        <f t="shared" si="11"/>
        <v>1320.6768999999999</v>
      </c>
      <c r="I181" s="319">
        <v>1252.1169</v>
      </c>
      <c r="J181" s="81"/>
      <c r="K181" s="58"/>
      <c r="L181" s="194"/>
      <c r="M181" s="194"/>
    </row>
    <row r="182" spans="1:13" ht="14.1" customHeight="1" x14ac:dyDescent="0.25">
      <c r="B182" s="50"/>
      <c r="C182" s="109" t="s">
        <v>49</v>
      </c>
      <c r="D182" s="297">
        <v>5883</v>
      </c>
      <c r="E182" s="314">
        <v>5905</v>
      </c>
      <c r="F182" s="314">
        <v>1.3835999999999999</v>
      </c>
      <c r="G182" s="314">
        <v>16.992000000000001</v>
      </c>
      <c r="H182" s="314">
        <f t="shared" si="11"/>
        <v>5888.0079999999998</v>
      </c>
      <c r="I182" s="319">
        <v>35.170200000000001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0" t="s">
        <v>41</v>
      </c>
      <c r="D183" s="233">
        <v>5500</v>
      </c>
      <c r="E183" s="315">
        <v>5500</v>
      </c>
      <c r="F183" s="315"/>
      <c r="G183" s="315">
        <v>33.130000000000003</v>
      </c>
      <c r="H183" s="315">
        <f>E183-G183</f>
        <v>5466.87</v>
      </c>
      <c r="I183" s="320">
        <v>74.03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6">
        <v>8000</v>
      </c>
      <c r="F184" s="316">
        <f>F185+F186</f>
        <v>25.692</v>
      </c>
      <c r="G184" s="316">
        <f>G185+G186</f>
        <v>2572.7776000000003</v>
      </c>
      <c r="H184" s="316">
        <f>E184-G184</f>
        <v>5427.2223999999997</v>
      </c>
      <c r="I184" s="321">
        <f>I185+I186</f>
        <v>1358.6497999999999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7"/>
      <c r="E185" s="314"/>
      <c r="F185" s="314">
        <v>1.5269999999999999</v>
      </c>
      <c r="G185" s="314">
        <v>1384.9047</v>
      </c>
      <c r="H185" s="314"/>
      <c r="I185" s="319">
        <v>832.62829999999997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7"/>
      <c r="F186" s="317">
        <v>24.164999999999999</v>
      </c>
      <c r="G186" s="317">
        <v>1187.8729000000001</v>
      </c>
      <c r="H186" s="317"/>
      <c r="I186" s="322">
        <v>526.02149999999995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8">
        <v>10</v>
      </c>
      <c r="E187" s="318">
        <v>10</v>
      </c>
      <c r="F187" s="318"/>
      <c r="G187" s="318">
        <v>0.47360000000000002</v>
      </c>
      <c r="H187" s="318">
        <f>E187-G187</f>
        <v>9.5264000000000006</v>
      </c>
      <c r="I187" s="323"/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5"/>
      <c r="F188" s="315">
        <v>0.53239999999999998</v>
      </c>
      <c r="G188" s="315">
        <v>7</v>
      </c>
      <c r="H188" s="315">
        <f>D188-G188</f>
        <v>-7</v>
      </c>
      <c r="I188" s="320">
        <v>22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99">
        <f>F178+F183+F184+F187+F188</f>
        <v>90.919899999999984</v>
      </c>
      <c r="G189" s="203">
        <f>G178+G183+G184+G187+G188</f>
        <v>13130.374499999996</v>
      </c>
      <c r="H189" s="203">
        <f>H178+H183+H184+H187+H188</f>
        <v>40259.625500000002</v>
      </c>
      <c r="I189" s="200">
        <f>I178+I183+I184+I187+I188</f>
        <v>11602.1589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406"/>
      <c r="D190" s="67"/>
      <c r="E190" s="67"/>
      <c r="F190" s="67"/>
      <c r="G190" s="67"/>
      <c r="H190" s="405"/>
      <c r="I190" s="405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37" t="s">
        <v>1</v>
      </c>
      <c r="C194" s="438"/>
      <c r="D194" s="438"/>
      <c r="E194" s="438"/>
      <c r="F194" s="438"/>
      <c r="G194" s="438"/>
      <c r="H194" s="438"/>
      <c r="I194" s="438"/>
      <c r="J194" s="438"/>
      <c r="K194" s="439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2" t="s">
        <v>2</v>
      </c>
      <c r="D196" s="433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8" t="s">
        <v>103</v>
      </c>
      <c r="D197" s="279">
        <v>6285</v>
      </c>
      <c r="E197" s="299"/>
      <c r="F197" s="248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81" t="s">
        <v>47</v>
      </c>
      <c r="D198" s="282">
        <v>32553</v>
      </c>
      <c r="E198" s="299"/>
      <c r="F198" s="248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3" t="s">
        <v>31</v>
      </c>
      <c r="D199" s="282">
        <v>382</v>
      </c>
      <c r="E199" s="299"/>
      <c r="F199" s="248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4" t="s">
        <v>34</v>
      </c>
      <c r="D200" s="285">
        <f>SUM(D197:D199)</f>
        <v>39220</v>
      </c>
      <c r="E200" s="299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300" t="s">
        <v>78</v>
      </c>
      <c r="D201" s="292"/>
      <c r="E201" s="292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6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34" t="s">
        <v>8</v>
      </c>
      <c r="C204" s="435"/>
      <c r="D204" s="435"/>
      <c r="E204" s="435"/>
      <c r="F204" s="435"/>
      <c r="G204" s="435"/>
      <c r="H204" s="435"/>
      <c r="I204" s="435"/>
      <c r="J204" s="435"/>
      <c r="K204" s="436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12</v>
      </c>
      <c r="F206" s="70" t="str">
        <f>G20</f>
        <v>LANDET KVANTUM T.O.M UKE 12</v>
      </c>
      <c r="G206" s="70" t="str">
        <f>I20</f>
        <v>RESTKVOTER</v>
      </c>
      <c r="H206" s="93" t="str">
        <f>J20</f>
        <v>LANDET KVANTUM T.O.M. UKE 12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11.0627</v>
      </c>
      <c r="F207" s="185">
        <v>220.0564</v>
      </c>
      <c r="G207" s="185"/>
      <c r="H207" s="223">
        <v>486.2654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100.4089</v>
      </c>
      <c r="F208" s="185">
        <v>1046.3844999999999</v>
      </c>
      <c r="G208" s="185"/>
      <c r="H208" s="223">
        <v>564.40989999999999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0.1026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1.1868000000000001</v>
      </c>
      <c r="G210" s="186"/>
      <c r="H210" s="224">
        <v>0.1215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111.4716</v>
      </c>
      <c r="F211" s="187">
        <f>SUM(F207:F210)</f>
        <v>1267.7302999999997</v>
      </c>
      <c r="G211" s="187">
        <f>D211-F211</f>
        <v>5017.2697000000007</v>
      </c>
      <c r="H211" s="210">
        <f>H207+H208+H209+H210</f>
        <v>1050.7967999999998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12
&amp;"-,Normal"&amp;11(iht. motatte landings- og sluttsedler fra fiskesalgslagene; alle tallstørrelser i hele tonn)&amp;R28.03.2017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UKE_12_2017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2017-03-28T08:57:37Z</cp:lastPrinted>
  <dcterms:created xsi:type="dcterms:W3CDTF">2011-07-06T12:13:20Z</dcterms:created>
  <dcterms:modified xsi:type="dcterms:W3CDTF">2017-03-28T08:58:16Z</dcterms:modified>
</cp:coreProperties>
</file>