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51_2019" sheetId="1" r:id="rId1"/>
  </sheets>
  <definedNames>
    <definedName name="Z_14D440E4_F18A_4F78_9989_38C1B133222D_.wvu.Cols" localSheetId="0" hidden="1">UKE_51_2019!#REF!</definedName>
    <definedName name="Z_14D440E4_F18A_4F78_9989_38C1B133222D_.wvu.PrintArea" localSheetId="0" hidden="1">UKE_51_2019!$B$1:$M$247</definedName>
    <definedName name="Z_14D440E4_F18A_4F78_9989_38C1B133222D_.wvu.Rows" localSheetId="0" hidden="1">UKE_51_2019!$359:$1048576,UKE_51_2019!$248:$358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2" i="1" l="1"/>
  <c r="G128" i="1"/>
  <c r="G127" i="1"/>
  <c r="G126" i="1"/>
  <c r="F33" i="1" l="1"/>
  <c r="G32" i="1"/>
  <c r="F32" i="1"/>
  <c r="J32" i="1" l="1"/>
  <c r="G124" i="1" l="1"/>
  <c r="G123" i="1" s="1"/>
  <c r="F31" i="1" l="1"/>
  <c r="G24" i="1"/>
  <c r="J24" i="1"/>
  <c r="F184" i="1" l="1"/>
  <c r="G184" i="1"/>
  <c r="I131" i="1"/>
  <c r="G33" i="1" l="1"/>
  <c r="G29" i="1"/>
  <c r="F29" i="1" s="1"/>
  <c r="F24" i="1"/>
  <c r="G31" i="1"/>
  <c r="J31" i="1"/>
  <c r="J23" i="1" s="1"/>
  <c r="J20" i="1"/>
  <c r="J40" i="1" s="1"/>
  <c r="G178" i="1" l="1"/>
  <c r="G23" i="1" l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I25" i="1" l="1"/>
  <c r="I30" i="1" l="1"/>
  <c r="G189" i="1"/>
  <c r="I29" i="1" l="1"/>
  <c r="G207" i="1"/>
  <c r="G208" i="1"/>
  <c r="G209" i="1"/>
  <c r="G210" i="1"/>
  <c r="F131" i="1" l="1"/>
  <c r="G131" i="1"/>
  <c r="D228" i="1" l="1"/>
  <c r="E243" i="1"/>
  <c r="E178" i="1" l="1"/>
  <c r="E189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18" i="1" l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18" i="1"/>
  <c r="G137" i="1" s="1"/>
  <c r="F118" i="1"/>
  <c r="F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<sst xmlns="http://schemas.openxmlformats.org/spreadsheetml/2006/main" count="257" uniqueCount="132">
  <si>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</si>
  <si>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</si>
  <si>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</si>
  <si>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</si>
  <si>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</si>
  <si>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</si>
  <si>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</si>
  <si>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</si>
  <si>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</si>
  <si>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</si>
  <si>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</si>
  <si>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</si>
  <si>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</si>
  <si>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</si>
  <si>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</si>
  <si>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</si>
  <si>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</si>
  <si>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</si>
  <si>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</si>
  <si>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</si>
  <si>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</si>
  <si>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</si>
  <si>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</si>
  <si>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</si>
  <si>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</si>
  <si>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</si>
  <si>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</si>
  <si>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</si>
  <si>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</si>
  <si>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</si>
  <si>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</si>
  <si>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</si>
  <si>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</si>
  <si>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</si>
  <si>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</si>
  <si>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</si>
  <si>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</si>
  <si>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</si>
  <si>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</si>
  <si>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</si>
  <si>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</si>
  <si>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</si>
  <si>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</si>
  <si>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</si>
  <si>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</si>
  <si>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</si>
  <si>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</si>
  <si>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</si>
  <si>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</si>
  <si>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</si>
  <si>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</si>
  <si>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</si>
  <si>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</si>
  <si>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</si>
  <si>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</si>
  <si>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</si>
  <si>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</si>
  <si>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</si>
  <si>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</si>
  <si>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</si>
  <si>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</si>
  <si>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</si>
  <si>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</si>
  <si>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</si>
  <si>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</si>
  <si>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</si>
  <si>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</si>
  <si>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</si>
  <si>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</si>
  <si>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</si>
  <si>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</si>
  <si>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</si>
  <si>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</si>
  <si>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</si>
  <si>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</si>
  <si>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</si>
  <si>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</si>
  <si>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</si>
  <si>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</si>
  <si>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</si>
  <si>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</si>
  <si>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</si>
  <si>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</si>
  <si>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</si>
  <si>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</si>
  <si>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</si>
  <si>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</si>
  <si>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</si>
  <si>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</si>
  <si>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</si>
  <si>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</si>
  <si>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</si>
  <si>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</si>
  <si>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</si>
  <si>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</si>
  <si>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</si>
  <si>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</si>
  <si>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</si>
  <si>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</si>
  <si>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</si>
  <si>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</si>
  <si>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</si>
  <si>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</si>
  <si>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</si>
  <si>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</si>
  <si>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</si>
  <si>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</si>
  <si>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</si>
  <si>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</si>
  <si>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</si>
  <si>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</si>
  <si>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</si>
  <si>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</si>
  <si>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</si>
  <si>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</si>
  <si>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</si>
  <si>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</si>
  <si>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</si>
  <si>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</si>
  <si>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</si>
  <si>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</si>
  <si>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</si>
  <si>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</si>
  <si>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</si>
  <si>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t>Kvotebonus levendelagring</t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</si>
  <si>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 i 2019</t>
    </r>
  </si>
  <si>
    <t>LANDET KVANTUM UKE 51</t>
  </si>
  <si>
    <t>LANDET KVANTUM T.O.M UKE 51</t>
  </si>
  <si>
    <t>LANDET KVANTUM T.O.M. UKE 51 2018</t>
  </si>
  <si>
    <r>
      <t xml:space="preserve">3 </t>
    </r>
    <r>
      <rPr>
        <sz val="9"/>
        <color theme="1"/>
        <rFont val="Calibri"/>
        <family val="2"/>
      </rPr>
      <t>Registrert rekreasjonsfiske utgjør 2 015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</si>
  <si>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</si>
  <si>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588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</si>
</sst>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25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6" xfId="0" applyFont="1" applyBorder="1" applyAlignment="1">
      <alignment horizontal="center"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6" xfId="0" applyNumberFormat="1" applyFont="1" applyFill="1" applyBorder="1" applyAlignment="1">
      <alignment vertical="center" wrapText="1"/>
    </xf>
    <xf numFmtId="3" fontId="22" fillId="0" borderId="59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5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5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57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58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4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3" fontId="43" fillId="0" borderId="53" xfId="0" applyNumberFormat="1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3" fontId="43" fillId="0" borderId="66" xfId="0" applyNumberFormat="1" applyFont="1" applyFill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25" fillId="0" borderId="22" xfId="0" applyFont="1" applyFill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3" fontId="22" fillId="0" borderId="66" xfId="1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0" fontId="59" fillId="4" borderId="36" xfId="0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60" fillId="0" borderId="48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48" xfId="0" applyNumberFormat="1" applyFont="1" applyFill="1" applyBorder="1" applyAlignment="1">
      <alignment vertical="center" wrapText="1"/>
    </xf>
    <xf numFmtId="3" fontId="62" fillId="0" borderId="48" xfId="0" applyNumberFormat="1" applyFont="1" applyFill="1" applyBorder="1" applyAlignment="1">
      <alignment vertical="center" wrapText="1"/>
    </xf>
    <xf numFmtId="3" fontId="62" fillId="0" borderId="49" xfId="0" applyNumberFormat="1" applyFont="1" applyFill="1" applyBorder="1" applyAlignment="1">
      <alignment vertical="center" wrapText="1"/>
    </xf>
    <xf numFmtId="3" fontId="43" fillId="0" borderId="52" xfId="0" applyNumberFormat="1" applyFont="1" applyFill="1" applyBorder="1" applyAlignment="1">
      <alignment vertical="center" wrapText="1"/>
    </xf>
    <xf numFmtId="3" fontId="43" fillId="0" borderId="2" xfId="0" applyNumberFormat="1" applyFont="1" applyFill="1" applyBorder="1" applyAlignment="1">
      <alignment vertical="center" wrapText="1"/>
    </xf>
    <xf numFmtId="3" fontId="59" fillId="4" borderId="2" xfId="0" applyNumberFormat="1" applyFont="1" applyFill="1" applyBorder="1" applyAlignment="1">
      <alignment vertical="center" wrapText="1"/>
    </xf>
    <xf numFmtId="0" fontId="59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0" fillId="0" borderId="5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2" fillId="0" borderId="26" xfId="0" applyNumberFormat="1" applyFont="1" applyFill="1" applyBorder="1" applyAlignment="1">
      <alignment vertical="center" wrapText="1"/>
    </xf>
    <xf numFmtId="3" fontId="62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3" fontId="59" fillId="4" borderId="1" xfId="0" applyNumberFormat="1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9" xfId="0" applyNumberFormat="1" applyFont="1" applyFill="1" applyBorder="1" applyAlignment="1">
      <alignment vertical="center" wrapText="1"/>
    </xf>
    <xf numFmtId="3" fontId="60" fillId="0" borderId="70" xfId="0" applyNumberFormat="1" applyFont="1" applyFill="1" applyBorder="1" applyAlignment="1">
      <alignment vertical="center" wrapText="1"/>
    </xf>
    <xf numFmtId="3" fontId="61" fillId="0" borderId="69" xfId="0" applyNumberFormat="1" applyFont="1" applyFill="1" applyBorder="1" applyAlignment="1">
      <alignment vertical="center" wrapText="1"/>
    </xf>
    <xf numFmtId="3" fontId="62" fillId="0" borderId="69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43" fillId="0" borderId="51" xfId="0" applyNumberFormat="1" applyFont="1" applyFill="1" applyBorder="1" applyAlignment="1">
      <alignment vertical="center" wrapText="1"/>
    </xf>
    <xf numFmtId="3" fontId="59" fillId="4" borderId="51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3" fontId="8" fillId="4" borderId="1" xfId="0" applyNumberFormat="1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3" fontId="43" fillId="0" borderId="63" xfId="0" applyNumberFormat="1" applyFont="1" applyFill="1" applyBorder="1" applyAlignment="1">
      <alignment vertical="center" wrapText="1"/>
    </xf>
    <xf numFmtId="3" fontId="60" fillId="0" borderId="60" xfId="0" applyNumberFormat="1" applyFont="1" applyFill="1" applyBorder="1" applyAlignment="1">
      <alignment vertical="center" wrapText="1"/>
    </xf>
    <xf numFmtId="3" fontId="61" fillId="0" borderId="60" xfId="0" applyNumberFormat="1" applyFont="1" applyFill="1" applyBorder="1" applyAlignment="1">
      <alignment vertical="center" wrapText="1"/>
    </xf>
    <xf numFmtId="3" fontId="62" fillId="0" borderId="60" xfId="0" applyNumberFormat="1" applyFont="1" applyFill="1" applyBorder="1" applyAlignment="1">
      <alignment vertical="center" wrapText="1"/>
    </xf>
    <xf numFmtId="3" fontId="64" fillId="0" borderId="60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43" fillId="0" borderId="6" xfId="0" applyNumberFormat="1" applyFont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61" fillId="0" borderId="49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22" fillId="0" borderId="51" xfId="1" applyNumberFormat="1" applyFont="1" applyFill="1" applyBorder="1" applyAlignment="1">
      <alignment vertical="center"/>
    </xf>
    <xf numFmtId="3" fontId="22" fillId="0" borderId="66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0" fontId="24" fillId="4" borderId="34" xfId="0" applyFont="1" applyFill="1" applyBorder="1" applyAlignment="1">
      <alignment horizontal="center" vertical="center" wrapText="1"/>
    </xf>
    <xf numFmtId="3" fontId="22" fillId="0" borderId="47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52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65" fillId="0" borderId="26" xfId="1" applyNumberFormat="1" applyFont="1" applyFill="1" applyBorder="1" applyAlignment="1">
      <alignment vertical="center"/>
    </xf>
    <xf numFmtId="3" fontId="65" fillId="0" borderId="6" xfId="1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68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8" xfId="1" applyNumberFormat="1" applyFont="1" applyFill="1" applyBorder="1" applyAlignment="1">
      <alignment horizontal="right" vertical="center"/>
    </xf>
    <xf numFmtId="3" fontId="22" fillId="0" borderId="64" xfId="1" applyNumberFormat="1" applyFont="1" applyFill="1" applyBorder="1" applyAlignment="1">
      <alignment horizontal="righ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115" zoomScaleNormal="115" workbookViewId="0">
      <selection activeCell="G135" sqref="G135"/>
    </sheetView>
  </sheetViews>
  <sheetFormatPr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69" customWidth="1"/>
    <col min="10" max="10" width="18.28515625" style="69" bestFit="1" customWidth="1"/>
    <col min="11" max="11" width="0.5703125" style="5" customWidth="1"/>
    <col min="12" max="12" width="1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7.9" customHeight="1" thickBot="1" x14ac:dyDescent="0.3"/>
    <row r="2" spans="2:13" ht="31.5" customHeight="1" thickTop="1" thickBot="1" x14ac:dyDescent="0.3">
      <c r="B2" s="413" t="s">
        <v>86</v>
      </c>
      <c r="C2" s="414"/>
      <c r="D2" s="414"/>
      <c r="E2" s="414"/>
      <c r="F2" s="414"/>
      <c r="G2" s="414"/>
      <c r="H2" s="414"/>
      <c r="I2" s="414"/>
      <c r="J2" s="414"/>
      <c r="K2" s="415"/>
      <c r="L2" s="181"/>
      <c r="M2" s="18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4"/>
      <c r="C7" s="405"/>
      <c r="D7" s="405"/>
      <c r="E7" s="405"/>
      <c r="F7" s="405"/>
      <c r="G7" s="405"/>
      <c r="H7" s="405"/>
      <c r="I7" s="405"/>
      <c r="J7" s="405"/>
      <c r="K7" s="406"/>
      <c r="L7" s="191"/>
      <c r="M7" s="191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395" t="s">
        <v>2</v>
      </c>
      <c r="D9" s="396"/>
      <c r="E9" s="395" t="s">
        <v>20</v>
      </c>
      <c r="F9" s="396"/>
      <c r="G9" s="395" t="s">
        <v>21</v>
      </c>
      <c r="H9" s="396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9">
        <v>98080</v>
      </c>
      <c r="G10" s="162" t="s">
        <v>25</v>
      </c>
      <c r="H10" s="219">
        <v>26006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328697</v>
      </c>
      <c r="E11" s="162" t="s">
        <v>6</v>
      </c>
      <c r="F11" s="166">
        <v>211414</v>
      </c>
      <c r="G11" s="162" t="s">
        <v>79</v>
      </c>
      <c r="H11" s="166">
        <v>145744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316697</v>
      </c>
      <c r="E12" s="162" t="s">
        <v>94</v>
      </c>
      <c r="F12" s="166">
        <v>19203</v>
      </c>
      <c r="G12" s="162" t="s">
        <v>80</v>
      </c>
      <c r="H12" s="166">
        <v>24664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114</v>
      </c>
      <c r="D13" s="166">
        <v>100606</v>
      </c>
      <c r="E13" s="214"/>
      <c r="F13" s="215"/>
      <c r="G13" s="164" t="s">
        <v>15</v>
      </c>
      <c r="H13" s="220">
        <v>15000</v>
      </c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746000</v>
      </c>
      <c r="E14" s="118" t="s">
        <v>7</v>
      </c>
      <c r="F14" s="167">
        <f>SUM(F10:F13)</f>
        <v>328697</v>
      </c>
      <c r="G14" s="118" t="s">
        <v>6</v>
      </c>
      <c r="H14" s="167">
        <f>SUM(H10:H13)</f>
        <v>211414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75" t="s">
        <v>115</v>
      </c>
      <c r="D15" s="275"/>
      <c r="E15" s="275"/>
      <c r="F15" s="275"/>
      <c r="G15" s="27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3"/>
      <c r="D16" s="213"/>
      <c r="E16" s="213"/>
      <c r="F16" s="213"/>
      <c r="G16" s="213"/>
      <c r="H16" s="307"/>
      <c r="I16" s="213"/>
      <c r="J16" s="186"/>
      <c r="K16" s="124"/>
      <c r="L16" s="115"/>
      <c r="M16" s="115"/>
    </row>
    <row r="17" spans="1:13" ht="21.75" customHeight="1" x14ac:dyDescent="0.25">
      <c r="B17" s="397" t="s">
        <v>8</v>
      </c>
      <c r="C17" s="398"/>
      <c r="D17" s="398"/>
      <c r="E17" s="398"/>
      <c r="F17" s="398"/>
      <c r="G17" s="398"/>
      <c r="H17" s="398"/>
      <c r="I17" s="398"/>
      <c r="J17" s="398"/>
      <c r="K17" s="399"/>
      <c r="L17" s="191"/>
      <c r="M17" s="191"/>
    </row>
    <row r="18" spans="1:13" ht="12" customHeight="1" thickBot="1" x14ac:dyDescent="0.3">
      <c r="B18" s="116"/>
      <c r="C18" s="216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4" t="s">
        <v>19</v>
      </c>
      <c r="D19" s="308" t="s">
        <v>70</v>
      </c>
      <c r="E19" s="318" t="s">
        <v>108</v>
      </c>
      <c r="F19" s="328" t="s">
        <v>126</v>
      </c>
      <c r="G19" s="337" t="s">
        <v>127</v>
      </c>
      <c r="H19" s="337" t="s">
        <v>69</v>
      </c>
      <c r="I19" s="337" t="s">
        <v>62</v>
      </c>
      <c r="J19" s="340" t="s">
        <v>128</v>
      </c>
      <c r="K19" s="113"/>
      <c r="L19" s="4"/>
      <c r="M19" s="4"/>
    </row>
    <row r="20" spans="1:13" ht="14.1" customHeight="1" x14ac:dyDescent="0.25">
      <c r="B20" s="116"/>
      <c r="C20" s="236" t="s">
        <v>16</v>
      </c>
      <c r="D20" s="309">
        <f>D22+D21</f>
        <v>98984</v>
      </c>
      <c r="E20" s="319">
        <f>E22+E21</f>
        <v>98269</v>
      </c>
      <c r="F20" s="329">
        <f>F22+F21</f>
        <v>2086.7575499999998</v>
      </c>
      <c r="G20" s="319">
        <f>G21+G22</f>
        <v>96054.891049999991</v>
      </c>
      <c r="H20" s="319"/>
      <c r="I20" s="319">
        <f>I22+I21</f>
        <v>2214.1089500000044</v>
      </c>
      <c r="J20" s="341">
        <f>J22+J21</f>
        <v>104502.21060999999</v>
      </c>
      <c r="K20" s="125"/>
      <c r="L20" s="153"/>
      <c r="M20" s="153"/>
    </row>
    <row r="21" spans="1:13" ht="14.1" customHeight="1" x14ac:dyDescent="0.25">
      <c r="B21" s="116"/>
      <c r="C21" s="237" t="s">
        <v>12</v>
      </c>
      <c r="D21" s="310">
        <v>98234</v>
      </c>
      <c r="E21" s="320">
        <v>97459</v>
      </c>
      <c r="F21" s="330">
        <v>2082.6338999999998</v>
      </c>
      <c r="G21" s="320">
        <v>95296.364369999996</v>
      </c>
      <c r="H21" s="320"/>
      <c r="I21" s="320">
        <f>E21-G21</f>
        <v>2162.6356300000043</v>
      </c>
      <c r="J21" s="342">
        <v>103815.4644</v>
      </c>
      <c r="K21" s="125"/>
      <c r="L21" s="153"/>
      <c r="M21" s="153"/>
    </row>
    <row r="22" spans="1:13" ht="14.1" customHeight="1" thickBot="1" x14ac:dyDescent="0.3">
      <c r="B22" s="116"/>
      <c r="C22" s="238" t="s">
        <v>11</v>
      </c>
      <c r="D22" s="311">
        <v>750</v>
      </c>
      <c r="E22" s="321">
        <v>810</v>
      </c>
      <c r="F22" s="331">
        <v>4.1236499999999996</v>
      </c>
      <c r="G22" s="321">
        <v>758.52668000000006</v>
      </c>
      <c r="H22" s="321"/>
      <c r="I22" s="320">
        <f>E22-G22</f>
        <v>51.473319999999944</v>
      </c>
      <c r="J22" s="342">
        <v>686.74621000000002</v>
      </c>
      <c r="K22" s="125"/>
      <c r="L22" s="153"/>
      <c r="M22" s="153"/>
    </row>
    <row r="23" spans="1:13" ht="14.1" customHeight="1" x14ac:dyDescent="0.25">
      <c r="B23" s="116"/>
      <c r="C23" s="236" t="s">
        <v>17</v>
      </c>
      <c r="D23" s="309">
        <f>D31+D30+D24</f>
        <v>221179</v>
      </c>
      <c r="E23" s="319">
        <f>E31+E30+E24</f>
        <v>204250</v>
      </c>
      <c r="F23" s="329">
        <f>F31+F30+F24</f>
        <v>3060.6605199999999</v>
      </c>
      <c r="G23" s="319">
        <f>G24+G30+G31</f>
        <v>212747.98952800001</v>
      </c>
      <c r="H23" s="319"/>
      <c r="I23" s="319">
        <f>I24+I30+I31</f>
        <v>-8497.9895279999982</v>
      </c>
      <c r="J23" s="341">
        <f>J24+J30+J31</f>
        <v>241414.57403000002</v>
      </c>
      <c r="K23" s="125"/>
      <c r="L23" s="153"/>
      <c r="M23" s="153"/>
    </row>
    <row r="24" spans="1:13" ht="15" customHeight="1" x14ac:dyDescent="0.25">
      <c r="A24" s="21"/>
      <c r="B24" s="126"/>
      <c r="C24" s="243" t="s">
        <v>81</v>
      </c>
      <c r="D24" s="312">
        <f>D25+D26+D27+D28+D29</f>
        <v>166655</v>
      </c>
      <c r="E24" s="322">
        <f>E25+E26+E27+E28+E29</f>
        <v>159379</v>
      </c>
      <c r="F24" s="332">
        <f>F25+F26+F27+F28</f>
        <v>519.80678</v>
      </c>
      <c r="G24" s="322">
        <f>G25+G26+G27+G28</f>
        <v>168314.12110799999</v>
      </c>
      <c r="H24" s="322"/>
      <c r="I24" s="322">
        <f>I25+I26+I27+I28+I29</f>
        <v>-8935.1211079999957</v>
      </c>
      <c r="J24" s="343">
        <f>J25+J26+J27+J28</f>
        <v>186312.47796000002</v>
      </c>
      <c r="K24" s="125"/>
      <c r="L24" s="153"/>
      <c r="M24" s="153"/>
    </row>
    <row r="25" spans="1:13" ht="14.1" customHeight="1" x14ac:dyDescent="0.25">
      <c r="A25" s="22"/>
      <c r="B25" s="127"/>
      <c r="C25" s="242" t="s">
        <v>22</v>
      </c>
      <c r="D25" s="313">
        <v>42498</v>
      </c>
      <c r="E25" s="323">
        <v>40873</v>
      </c>
      <c r="F25" s="333">
        <v>184.50486000000001</v>
      </c>
      <c r="G25" s="323">
        <v>45909.429779999999</v>
      </c>
      <c r="H25" s="323">
        <v>3093</v>
      </c>
      <c r="I25" s="323">
        <f>E25-G25+H25</f>
        <v>-1943.4297799999986</v>
      </c>
      <c r="J25" s="344">
        <v>54793.708330000001</v>
      </c>
      <c r="K25" s="125"/>
      <c r="L25" s="153"/>
      <c r="M25" s="153"/>
    </row>
    <row r="26" spans="1:13" ht="14.1" customHeight="1" x14ac:dyDescent="0.25">
      <c r="A26" s="22"/>
      <c r="B26" s="127"/>
      <c r="C26" s="242" t="s">
        <v>59</v>
      </c>
      <c r="D26" s="313">
        <v>42191</v>
      </c>
      <c r="E26" s="323">
        <v>39407</v>
      </c>
      <c r="F26" s="333">
        <v>120.10532000000001</v>
      </c>
      <c r="G26" s="323">
        <v>47451.318379999997</v>
      </c>
      <c r="H26" s="323">
        <v>4969</v>
      </c>
      <c r="I26" s="323">
        <f>E26-G26+H26</f>
        <v>-3075.318379999997</v>
      </c>
      <c r="J26" s="344">
        <v>53806.678030000003</v>
      </c>
      <c r="K26" s="125"/>
      <c r="L26" s="153"/>
      <c r="M26" s="153"/>
    </row>
    <row r="27" spans="1:13" ht="14.1" customHeight="1" x14ac:dyDescent="0.25">
      <c r="A27" s="22"/>
      <c r="B27" s="127"/>
      <c r="C27" s="242" t="s">
        <v>60</v>
      </c>
      <c r="D27" s="313">
        <v>40130</v>
      </c>
      <c r="E27" s="323">
        <v>40268</v>
      </c>
      <c r="F27" s="333">
        <v>215.02314000000001</v>
      </c>
      <c r="G27" s="323">
        <v>44506.728852</v>
      </c>
      <c r="H27" s="323">
        <v>4485</v>
      </c>
      <c r="I27" s="323">
        <f>E27-G27+H27</f>
        <v>246.27114799999981</v>
      </c>
      <c r="J27" s="344">
        <v>46287.215539999997</v>
      </c>
      <c r="K27" s="125"/>
      <c r="L27" s="153"/>
      <c r="M27" s="153"/>
    </row>
    <row r="28" spans="1:13" ht="14.1" customHeight="1" x14ac:dyDescent="0.25">
      <c r="A28" s="22"/>
      <c r="B28" s="127"/>
      <c r="C28" s="242" t="s">
        <v>83</v>
      </c>
      <c r="D28" s="313">
        <v>26836</v>
      </c>
      <c r="E28" s="323">
        <v>25717</v>
      </c>
      <c r="F28" s="333">
        <v>0.17346</v>
      </c>
      <c r="G28" s="323">
        <v>30446.644096</v>
      </c>
      <c r="H28" s="323">
        <v>2252</v>
      </c>
      <c r="I28" s="323">
        <f>E28-G28+H28</f>
        <v>-2477.644096</v>
      </c>
      <c r="J28" s="344">
        <v>31424.876059999999</v>
      </c>
      <c r="K28" s="125"/>
      <c r="L28" s="153"/>
      <c r="M28" s="153"/>
    </row>
    <row r="29" spans="1:13" ht="14.1" customHeight="1" x14ac:dyDescent="0.25">
      <c r="A29" s="22"/>
      <c r="B29" s="127"/>
      <c r="C29" s="242" t="s">
        <v>84</v>
      </c>
      <c r="D29" s="313">
        <v>15000</v>
      </c>
      <c r="E29" s="323">
        <v>13114</v>
      </c>
      <c r="F29" s="333">
        <f>G29-14799</f>
        <v>0</v>
      </c>
      <c r="G29" s="323">
        <f>H25+H26+H27+H28</f>
        <v>14799</v>
      </c>
      <c r="H29" s="323"/>
      <c r="I29" s="323">
        <f>E29-G29</f>
        <v>-1685</v>
      </c>
      <c r="J29" s="344">
        <v>18966</v>
      </c>
      <c r="K29" s="125"/>
      <c r="L29" s="153"/>
      <c r="M29" s="153"/>
    </row>
    <row r="30" spans="1:13" ht="14.1" customHeight="1" x14ac:dyDescent="0.25">
      <c r="A30" s="23"/>
      <c r="B30" s="126"/>
      <c r="C30" s="243" t="s">
        <v>18</v>
      </c>
      <c r="D30" s="312">
        <v>26088</v>
      </c>
      <c r="E30" s="322">
        <v>25677</v>
      </c>
      <c r="F30" s="332">
        <v>2417.28314</v>
      </c>
      <c r="G30" s="322">
        <v>24716.955590000001</v>
      </c>
      <c r="H30" s="323"/>
      <c r="I30" s="347">
        <f>E30-G30</f>
        <v>960.04440999999861</v>
      </c>
      <c r="J30" s="345">
        <v>28202.345160000001</v>
      </c>
      <c r="K30" s="125"/>
      <c r="L30" s="153"/>
      <c r="M30" s="153"/>
    </row>
    <row r="31" spans="1:13" ht="14.1" customHeight="1" x14ac:dyDescent="0.25">
      <c r="A31" s="23"/>
      <c r="B31" s="126"/>
      <c r="C31" s="243" t="s">
        <v>82</v>
      </c>
      <c r="D31" s="312">
        <f>D32+D33</f>
        <v>28436</v>
      </c>
      <c r="E31" s="322">
        <f>E32+E33</f>
        <v>19194</v>
      </c>
      <c r="F31" s="332">
        <f>F32</f>
        <v>123.5706</v>
      </c>
      <c r="G31" s="322">
        <f>G32</f>
        <v>19716.912830000001</v>
      </c>
      <c r="H31" s="323"/>
      <c r="I31" s="322">
        <f>I32+I33</f>
        <v>-522.91283000000112</v>
      </c>
      <c r="J31" s="343">
        <f>J32</f>
        <v>26899.750910000002</v>
      </c>
      <c r="K31" s="125"/>
      <c r="L31" s="153"/>
      <c r="M31" s="153"/>
    </row>
    <row r="32" spans="1:13" ht="14.1" customHeight="1" x14ac:dyDescent="0.25">
      <c r="A32" s="22"/>
      <c r="B32" s="127"/>
      <c r="C32" s="242" t="s">
        <v>10</v>
      </c>
      <c r="D32" s="313">
        <v>26596</v>
      </c>
      <c r="E32" s="323">
        <v>17354</v>
      </c>
      <c r="F32" s="333">
        <f>123.5706-F36</f>
        <v>123.5706</v>
      </c>
      <c r="G32" s="323">
        <f>23345.91283-G36</f>
        <v>19716.912830000001</v>
      </c>
      <c r="H32" s="323">
        <v>1476</v>
      </c>
      <c r="I32" s="323">
        <f>E32-G32+H32</f>
        <v>-886.91283000000112</v>
      </c>
      <c r="J32" s="344">
        <f>33261.75091-J36</f>
        <v>26899.750910000002</v>
      </c>
      <c r="K32" s="125"/>
      <c r="L32" s="153"/>
      <c r="M32" s="153"/>
    </row>
    <row r="33" spans="1:13" ht="14.1" customHeight="1" thickBot="1" x14ac:dyDescent="0.3">
      <c r="A33" s="22"/>
      <c r="B33" s="127"/>
      <c r="C33" s="277" t="s">
        <v>85</v>
      </c>
      <c r="D33" s="314">
        <v>1840</v>
      </c>
      <c r="E33" s="324">
        <v>1840</v>
      </c>
      <c r="F33" s="334">
        <f>G33-1475</f>
        <v>1</v>
      </c>
      <c r="G33" s="324">
        <f>H32</f>
        <v>1476</v>
      </c>
      <c r="H33" s="324"/>
      <c r="I33" s="324">
        <f t="shared" ref="I33:I37" si="0">E33-G33</f>
        <v>364</v>
      </c>
      <c r="J33" s="346">
        <v>1172</v>
      </c>
      <c r="K33" s="125"/>
      <c r="L33" s="153"/>
      <c r="M33" s="153"/>
    </row>
    <row r="34" spans="1:13" ht="15.75" customHeight="1" thickBot="1" x14ac:dyDescent="0.3">
      <c r="B34" s="116"/>
      <c r="C34" s="170" t="s">
        <v>124</v>
      </c>
      <c r="D34" s="315">
        <v>3000</v>
      </c>
      <c r="E34" s="325">
        <v>3000</v>
      </c>
      <c r="F34" s="285">
        <v>0</v>
      </c>
      <c r="G34" s="325">
        <v>2839.9100319999998</v>
      </c>
      <c r="H34" s="325"/>
      <c r="I34" s="325">
        <f t="shared" si="0"/>
        <v>160.08996800000023</v>
      </c>
      <c r="J34" s="278">
        <v>3941.0522500000002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16">
        <v>793</v>
      </c>
      <c r="E35" s="326">
        <v>793</v>
      </c>
      <c r="F35" s="326">
        <v>6.3</v>
      </c>
      <c r="G35" s="326">
        <v>579.14787999999999</v>
      </c>
      <c r="H35" s="326"/>
      <c r="I35" s="325">
        <f t="shared" si="0"/>
        <v>213.85212000000001</v>
      </c>
      <c r="J35" s="278">
        <v>895.68057999999996</v>
      </c>
      <c r="K35" s="125"/>
      <c r="L35" s="153"/>
      <c r="M35" s="153"/>
    </row>
    <row r="36" spans="1:13" ht="17.25" customHeight="1" thickBot="1" x14ac:dyDescent="0.3">
      <c r="B36" s="116"/>
      <c r="C36" s="170" t="s">
        <v>71</v>
      </c>
      <c r="D36" s="316">
        <v>3000</v>
      </c>
      <c r="E36" s="326">
        <v>3000</v>
      </c>
      <c r="F36" s="326"/>
      <c r="G36" s="326">
        <v>3629</v>
      </c>
      <c r="H36" s="338"/>
      <c r="I36" s="326">
        <f t="shared" si="0"/>
        <v>-629</v>
      </c>
      <c r="J36" s="276">
        <v>6362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16">
        <v>7000</v>
      </c>
      <c r="E37" s="326">
        <v>7000</v>
      </c>
      <c r="F37" s="326">
        <v>5.2202799999999998</v>
      </c>
      <c r="G37" s="326">
        <v>7000</v>
      </c>
      <c r="H37" s="326"/>
      <c r="I37" s="325">
        <f t="shared" si="0"/>
        <v>0</v>
      </c>
      <c r="J37" s="278">
        <v>7000</v>
      </c>
      <c r="K37" s="125"/>
      <c r="L37" s="153"/>
      <c r="M37" s="153"/>
    </row>
    <row r="38" spans="1:13" ht="15" customHeight="1" thickBot="1" x14ac:dyDescent="0.3">
      <c r="B38" s="116"/>
      <c r="C38" s="170" t="s">
        <v>120</v>
      </c>
      <c r="D38" s="316"/>
      <c r="E38" s="326"/>
      <c r="F38" s="326"/>
      <c r="G38" s="326"/>
      <c r="H38" s="326"/>
      <c r="I38" s="325"/>
      <c r="J38" s="278">
        <v>1381.0653400000001</v>
      </c>
      <c r="K38" s="125"/>
      <c r="L38" s="153"/>
      <c r="M38" s="153"/>
    </row>
    <row r="39" spans="1:13" ht="14.1" customHeight="1" thickBot="1" x14ac:dyDescent="0.3">
      <c r="B39" s="116"/>
      <c r="C39" s="149" t="s">
        <v>14</v>
      </c>
      <c r="D39" s="316">
        <v>0</v>
      </c>
      <c r="E39" s="326">
        <v>0</v>
      </c>
      <c r="F39" s="335">
        <v>2</v>
      </c>
      <c r="G39" s="326">
        <v>168</v>
      </c>
      <c r="H39" s="326"/>
      <c r="I39" s="325">
        <f>E39-G39</f>
        <v>-168</v>
      </c>
      <c r="J39" s="278">
        <v>448</v>
      </c>
      <c r="K39" s="125"/>
      <c r="L39" s="153"/>
      <c r="M39" s="153"/>
    </row>
    <row r="40" spans="1:13" ht="16.5" customHeight="1" thickBot="1" x14ac:dyDescent="0.3">
      <c r="B40" s="116"/>
      <c r="C40" s="175" t="s">
        <v>9</v>
      </c>
      <c r="D40" s="317">
        <f>D20+D23+D34+D35+D36+D37+D39</f>
        <v>333956</v>
      </c>
      <c r="E40" s="327">
        <f>E20+E23+E34+E35+E36+E37+E39</f>
        <v>316312</v>
      </c>
      <c r="F40" s="336">
        <f>F20+F23+F34+F35+F37+F39+F36</f>
        <v>5160.9383499999994</v>
      </c>
      <c r="G40" s="327">
        <f>G20+G23+G34+G35+G36+G37+G39</f>
        <v>323018.93848999997</v>
      </c>
      <c r="H40" s="339">
        <f>H25+H26+H27+H28+H32</f>
        <v>16275</v>
      </c>
      <c r="I40" s="339">
        <f>I20+I23+I34+I35+I36+I37+I39</f>
        <v>-6706.9384899999932</v>
      </c>
      <c r="J40" s="193">
        <f>J20+J23+J34+J35+J36+J37+J38+J39</f>
        <v>365944.58280999999</v>
      </c>
      <c r="K40" s="125"/>
      <c r="L40" s="153"/>
      <c r="M40" s="153"/>
    </row>
    <row r="41" spans="1:13" ht="14.1" customHeight="1" x14ac:dyDescent="0.25">
      <c r="A41" s="16"/>
      <c r="B41" s="119"/>
      <c r="C41" s="120" t="s">
        <v>95</v>
      </c>
      <c r="D41" s="128"/>
      <c r="E41" s="128"/>
      <c r="F41" s="168"/>
      <c r="G41" s="168"/>
      <c r="H41" s="160"/>
      <c r="I41" s="160"/>
      <c r="J41" s="160"/>
      <c r="K41" s="121"/>
      <c r="L41" s="120"/>
      <c r="M41" s="120"/>
    </row>
    <row r="42" spans="1:13" s="16" customFormat="1" ht="14.1" customHeight="1" x14ac:dyDescent="0.25">
      <c r="B42" s="119"/>
      <c r="C42" s="129" t="s">
        <v>96</v>
      </c>
      <c r="D42" s="128"/>
      <c r="E42" s="128"/>
      <c r="F42" s="128"/>
      <c r="G42" s="168"/>
      <c r="H42" s="153"/>
      <c r="I42" s="153"/>
      <c r="J42" s="153"/>
      <c r="K42" s="121"/>
      <c r="L42" s="120"/>
      <c r="M42" s="120"/>
    </row>
    <row r="43" spans="1:13" s="16" customFormat="1" ht="14.1" customHeight="1" x14ac:dyDescent="0.25">
      <c r="B43" s="119"/>
      <c r="C43" s="188" t="s">
        <v>129</v>
      </c>
      <c r="D43" s="190"/>
      <c r="E43" s="190"/>
      <c r="F43" s="190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109</v>
      </c>
      <c r="D44" s="283"/>
      <c r="E44" s="283"/>
      <c r="F44" s="283"/>
      <c r="G44" s="284"/>
      <c r="H44" s="102"/>
      <c r="I44" s="102"/>
      <c r="J44" s="151"/>
      <c r="K44" s="132"/>
      <c r="L44" s="120"/>
      <c r="M44" s="120"/>
    </row>
    <row r="45" spans="1:13" ht="12" customHeight="1" thickTop="1" x14ac:dyDescent="0.25">
      <c r="B45" s="6"/>
      <c r="C45" s="202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4" t="s">
        <v>1</v>
      </c>
      <c r="C47" s="405"/>
      <c r="D47" s="405"/>
      <c r="E47" s="405"/>
      <c r="F47" s="405"/>
      <c r="G47" s="405"/>
      <c r="H47" s="405"/>
      <c r="I47" s="405"/>
      <c r="J47" s="405"/>
      <c r="K47" s="406"/>
      <c r="L47" s="191"/>
      <c r="M47" s="191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87" t="s">
        <v>2</v>
      </c>
      <c r="D49" s="388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23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23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23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23">
        <f>D52+D51+D50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24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397" t="s">
        <v>8</v>
      </c>
      <c r="C55" s="398"/>
      <c r="D55" s="398"/>
      <c r="E55" s="398"/>
      <c r="F55" s="398"/>
      <c r="G55" s="398"/>
      <c r="H55" s="398"/>
      <c r="I55" s="398"/>
      <c r="J55" s="398"/>
      <c r="K55" s="399"/>
      <c r="L55" s="191"/>
      <c r="M55" s="191"/>
    </row>
    <row r="56" spans="2:13" s="3" customFormat="1" ht="63.75" thickBot="1" x14ac:dyDescent="0.3">
      <c r="B56" s="139"/>
      <c r="C56" s="174" t="s">
        <v>19</v>
      </c>
      <c r="D56" s="348" t="s">
        <v>20</v>
      </c>
      <c r="E56" s="174" t="str">
        <f>F19</f>
        <v>LANDET KVANTUM UKE 51</v>
      </c>
      <c r="F56" s="174" t="str">
        <f>G19</f>
        <v>LANDET KVANTUM T.O.M UKE 51</v>
      </c>
      <c r="G56" s="174" t="str">
        <f>I19</f>
        <v>RESTKVOTER</v>
      </c>
      <c r="H56" s="174" t="str">
        <f>J19</f>
        <v>LANDET KVANTUM T.O.M. UKE 51 2018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86" t="s">
        <v>32</v>
      </c>
      <c r="D57" s="400">
        <v>5376</v>
      </c>
      <c r="E57" s="354">
        <v>146.52681999999999</v>
      </c>
      <c r="F57" s="354">
        <v>3087.2609900000002</v>
      </c>
      <c r="G57" s="402">
        <f>D57-F57-F58</f>
        <v>213.66404999999986</v>
      </c>
      <c r="H57" s="354">
        <v>3227.9863099999998</v>
      </c>
      <c r="I57" s="157"/>
      <c r="J57" s="157"/>
      <c r="K57" s="180"/>
      <c r="L57" s="103"/>
      <c r="M57" s="103"/>
    </row>
    <row r="58" spans="2:13" ht="14.1" customHeight="1" x14ac:dyDescent="0.25">
      <c r="B58" s="142"/>
      <c r="C58" s="143" t="s">
        <v>29</v>
      </c>
      <c r="D58" s="401"/>
      <c r="E58" s="349">
        <v>9.1105300000000007</v>
      </c>
      <c r="F58" s="349">
        <v>2075.0749599999999</v>
      </c>
      <c r="G58" s="403"/>
      <c r="H58" s="349">
        <v>2344.28451</v>
      </c>
      <c r="I58" s="157"/>
      <c r="J58" s="157"/>
      <c r="K58" s="180"/>
      <c r="L58" s="103"/>
      <c r="M58" s="103"/>
    </row>
    <row r="59" spans="2:13" ht="14.1" customHeight="1" thickBot="1" x14ac:dyDescent="0.3">
      <c r="B59" s="142"/>
      <c r="C59" s="144" t="s">
        <v>77</v>
      </c>
      <c r="D59" s="325">
        <v>200</v>
      </c>
      <c r="E59" s="355"/>
      <c r="F59" s="355">
        <v>101.93656</v>
      </c>
      <c r="G59" s="356">
        <f>D59-F59</f>
        <v>98.06344</v>
      </c>
      <c r="H59" s="355">
        <v>102.69617</v>
      </c>
      <c r="I59" s="157"/>
      <c r="J59" s="157"/>
      <c r="K59" s="180"/>
      <c r="L59" s="103"/>
      <c r="M59" s="103"/>
    </row>
    <row r="60" spans="2:13" s="95" customFormat="1" ht="15.6" customHeight="1" x14ac:dyDescent="0.25">
      <c r="B60" s="158"/>
      <c r="C60" s="145" t="s">
        <v>58</v>
      </c>
      <c r="D60" s="349">
        <v>8063</v>
      </c>
      <c r="E60" s="354">
        <f>E61+E62+E63</f>
        <v>0.2041</v>
      </c>
      <c r="F60" s="354">
        <f>F61+F62+F63</f>
        <v>8340.1873899999991</v>
      </c>
      <c r="G60" s="349">
        <f>D60-F60</f>
        <v>-277.18738999999914</v>
      </c>
      <c r="H60" s="354">
        <f>H61+H62+H63</f>
        <v>7766.6175099999991</v>
      </c>
      <c r="I60" s="159"/>
      <c r="J60" s="159"/>
      <c r="K60" s="180"/>
      <c r="L60" s="103"/>
      <c r="M60" s="103"/>
    </row>
    <row r="61" spans="2:13" s="22" customFormat="1" ht="14.1" customHeight="1" x14ac:dyDescent="0.25">
      <c r="B61" s="146"/>
      <c r="C61" s="147" t="s">
        <v>33</v>
      </c>
      <c r="D61" s="350"/>
      <c r="E61" s="350">
        <v>9.2700000000000005E-2</v>
      </c>
      <c r="F61" s="350">
        <v>3520.88031</v>
      </c>
      <c r="G61" s="350"/>
      <c r="H61" s="350">
        <v>3376.6984499999999</v>
      </c>
      <c r="I61" s="148"/>
      <c r="J61" s="148"/>
      <c r="K61" s="180"/>
      <c r="L61" s="103"/>
      <c r="M61" s="103"/>
    </row>
    <row r="62" spans="2:13" s="22" customFormat="1" ht="14.1" customHeight="1" x14ac:dyDescent="0.25">
      <c r="B62" s="146"/>
      <c r="C62" s="147" t="s">
        <v>34</v>
      </c>
      <c r="D62" s="350"/>
      <c r="E62" s="350">
        <v>4.24E-2</v>
      </c>
      <c r="F62" s="350">
        <v>3171.2449799999999</v>
      </c>
      <c r="G62" s="350"/>
      <c r="H62" s="350">
        <v>2961.9385299999999</v>
      </c>
      <c r="I62" s="172"/>
      <c r="J62" s="172"/>
      <c r="K62" s="180"/>
      <c r="L62" s="103"/>
      <c r="M62" s="103"/>
    </row>
    <row r="63" spans="2:13" s="22" customFormat="1" ht="14.1" customHeight="1" thickBot="1" x14ac:dyDescent="0.3">
      <c r="B63" s="146"/>
      <c r="C63" s="205" t="s">
        <v>35</v>
      </c>
      <c r="D63" s="351"/>
      <c r="E63" s="351">
        <v>6.9000000000000006E-2</v>
      </c>
      <c r="F63" s="351">
        <v>1648.0621000000001</v>
      </c>
      <c r="G63" s="351"/>
      <c r="H63" s="351">
        <v>1427.98053</v>
      </c>
      <c r="I63" s="172"/>
      <c r="J63" s="172"/>
      <c r="K63" s="180"/>
      <c r="L63" s="103"/>
      <c r="M63" s="103"/>
    </row>
    <row r="64" spans="2:13" ht="14.1" customHeight="1" thickBot="1" x14ac:dyDescent="0.3">
      <c r="B64" s="116"/>
      <c r="C64" s="149" t="s">
        <v>36</v>
      </c>
      <c r="D64" s="352">
        <v>116</v>
      </c>
      <c r="E64" s="352"/>
      <c r="F64" s="352">
        <v>6.0683499999999997</v>
      </c>
      <c r="G64" s="352">
        <f>D64-F64</f>
        <v>109.93165</v>
      </c>
      <c r="H64" s="352">
        <v>54.438180000000003</v>
      </c>
      <c r="I64" s="153"/>
      <c r="J64" s="153"/>
      <c r="K64" s="180"/>
      <c r="L64" s="103"/>
      <c r="M64" s="103"/>
    </row>
    <row r="65" spans="2:13" ht="14.1" customHeight="1" thickBot="1" x14ac:dyDescent="0.3">
      <c r="B65" s="116"/>
      <c r="C65" s="149" t="s">
        <v>14</v>
      </c>
      <c r="D65" s="353"/>
      <c r="E65" s="353"/>
      <c r="F65" s="353">
        <v>1.972</v>
      </c>
      <c r="G65" s="353"/>
      <c r="H65" s="353">
        <v>3.5999999999999999E-3</v>
      </c>
      <c r="I65" s="153"/>
      <c r="J65" s="153"/>
      <c r="K65" s="180"/>
      <c r="L65" s="103"/>
      <c r="M65" s="103"/>
    </row>
    <row r="66" spans="2:13" s="3" customFormat="1" ht="16.5" customHeight="1" thickBot="1" x14ac:dyDescent="0.3">
      <c r="B66" s="114"/>
      <c r="C66" s="175" t="s">
        <v>9</v>
      </c>
      <c r="D66" s="339">
        <f>D57+D59+D60+D64</f>
        <v>13755</v>
      </c>
      <c r="E66" s="339">
        <f>E57+E58+E59+E60+E64+E65</f>
        <v>155.84145000000001</v>
      </c>
      <c r="F66" s="339">
        <f>F57+F58+F59+F60+F64+F65</f>
        <v>13612.500249999999</v>
      </c>
      <c r="G66" s="339">
        <f>D66-F66</f>
        <v>142.49975000000086</v>
      </c>
      <c r="H66" s="339">
        <f>H57+H58+H59+H60+H64+H65</f>
        <v>13496.026279999998</v>
      </c>
      <c r="I66" s="169"/>
      <c r="J66" s="169"/>
      <c r="K66" s="180"/>
      <c r="L66" s="103"/>
      <c r="M66" s="103"/>
    </row>
    <row r="67" spans="2:13" s="3" customFormat="1" ht="19.149999999999999" customHeight="1" thickBot="1" x14ac:dyDescent="0.3">
      <c r="B67" s="154"/>
      <c r="C67" s="412" t="s">
        <v>97</v>
      </c>
      <c r="D67" s="412"/>
      <c r="E67" s="412"/>
      <c r="F67" s="412"/>
      <c r="G67" s="412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4" t="s">
        <v>1</v>
      </c>
      <c r="C72" s="405"/>
      <c r="D72" s="405"/>
      <c r="E72" s="405"/>
      <c r="F72" s="405"/>
      <c r="G72" s="405"/>
      <c r="H72" s="405"/>
      <c r="I72" s="405"/>
      <c r="J72" s="405"/>
      <c r="K72" s="406"/>
      <c r="L72" s="191"/>
      <c r="M72" s="191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395" t="s">
        <v>2</v>
      </c>
      <c r="D74" s="396"/>
      <c r="E74" s="395" t="s">
        <v>20</v>
      </c>
      <c r="F74" s="407"/>
      <c r="G74" s="395" t="s">
        <v>21</v>
      </c>
      <c r="H74" s="396"/>
      <c r="I74" s="153"/>
      <c r="J74" s="153"/>
      <c r="K74" s="112"/>
      <c r="L74" s="133"/>
      <c r="M74" s="133"/>
    </row>
    <row r="75" spans="2:13" ht="15" x14ac:dyDescent="0.25">
      <c r="B75" s="225"/>
      <c r="C75" s="162" t="s">
        <v>27</v>
      </c>
      <c r="D75" s="166">
        <v>85080</v>
      </c>
      <c r="E75" s="226" t="s">
        <v>5</v>
      </c>
      <c r="F75" s="219">
        <v>33444</v>
      </c>
      <c r="G75" s="227" t="s">
        <v>25</v>
      </c>
      <c r="H75" s="219">
        <v>10235</v>
      </c>
      <c r="I75" s="163"/>
      <c r="J75" s="163"/>
      <c r="K75" s="228"/>
      <c r="L75" s="269"/>
      <c r="M75" s="133"/>
    </row>
    <row r="76" spans="2:13" ht="15" x14ac:dyDescent="0.25">
      <c r="B76" s="225"/>
      <c r="C76" s="162" t="s">
        <v>3</v>
      </c>
      <c r="D76" s="166">
        <v>76080</v>
      </c>
      <c r="E76" s="229" t="s">
        <v>6</v>
      </c>
      <c r="F76" s="166">
        <v>49304</v>
      </c>
      <c r="G76" s="227" t="s">
        <v>79</v>
      </c>
      <c r="H76" s="166">
        <v>37965</v>
      </c>
      <c r="I76" s="163"/>
      <c r="J76" s="163"/>
      <c r="K76" s="228"/>
      <c r="L76" s="269"/>
      <c r="M76" s="133"/>
    </row>
    <row r="77" spans="2:13" ht="18" thickBot="1" x14ac:dyDescent="0.3">
      <c r="B77" s="225"/>
      <c r="C77" s="162" t="s">
        <v>114</v>
      </c>
      <c r="D77" s="166">
        <v>10840</v>
      </c>
      <c r="E77" s="162" t="s">
        <v>94</v>
      </c>
      <c r="F77" s="166">
        <v>2332</v>
      </c>
      <c r="G77" s="227" t="s">
        <v>80</v>
      </c>
      <c r="H77" s="166">
        <v>1104</v>
      </c>
      <c r="I77" s="163"/>
      <c r="J77" s="163"/>
      <c r="K77" s="228"/>
      <c r="L77" s="269"/>
      <c r="M77" s="133"/>
    </row>
    <row r="78" spans="2:13" ht="14.1" customHeight="1" thickBot="1" x14ac:dyDescent="0.3">
      <c r="B78" s="225"/>
      <c r="C78" s="118" t="s">
        <v>31</v>
      </c>
      <c r="D78" s="167">
        <f>SUM(D75:D77)</f>
        <v>172000</v>
      </c>
      <c r="E78" s="118" t="s">
        <v>7</v>
      </c>
      <c r="F78" s="167">
        <f>SUM(F75:F77)</f>
        <v>85080</v>
      </c>
      <c r="G78" s="118" t="s">
        <v>6</v>
      </c>
      <c r="H78" s="167">
        <f>SUM(H75:H77)</f>
        <v>49304</v>
      </c>
      <c r="I78" s="163"/>
      <c r="J78" s="163"/>
      <c r="K78" s="230"/>
      <c r="L78" s="233"/>
      <c r="M78" s="115"/>
    </row>
    <row r="79" spans="2:13" ht="12" customHeight="1" x14ac:dyDescent="0.25">
      <c r="B79" s="225"/>
      <c r="C79" s="275" t="s">
        <v>116</v>
      </c>
      <c r="D79" s="187"/>
      <c r="E79" s="187"/>
      <c r="F79" s="187"/>
      <c r="G79" s="187"/>
      <c r="H79" s="187"/>
      <c r="I79" s="232"/>
      <c r="J79" s="233"/>
      <c r="K79" s="230"/>
      <c r="L79" s="233"/>
      <c r="M79" s="115"/>
    </row>
    <row r="80" spans="2:13" ht="14.25" customHeight="1" x14ac:dyDescent="0.25">
      <c r="B80" s="225"/>
      <c r="C80" s="411"/>
      <c r="D80" s="411"/>
      <c r="E80" s="411"/>
      <c r="F80" s="411"/>
      <c r="G80" s="411"/>
      <c r="H80" s="411"/>
      <c r="I80" s="232"/>
      <c r="J80" s="233"/>
      <c r="K80" s="230"/>
      <c r="L80" s="233"/>
      <c r="M80" s="115"/>
    </row>
    <row r="81" spans="1:13" ht="6" customHeight="1" thickBot="1" x14ac:dyDescent="0.3">
      <c r="B81" s="225"/>
      <c r="C81" s="411"/>
      <c r="D81" s="411"/>
      <c r="E81" s="411"/>
      <c r="F81" s="411"/>
      <c r="G81" s="411"/>
      <c r="H81" s="411"/>
      <c r="I81" s="233"/>
      <c r="J81" s="233"/>
      <c r="K81" s="230"/>
      <c r="L81" s="233"/>
      <c r="M81" s="115"/>
    </row>
    <row r="82" spans="1:13" ht="14.1" customHeight="1" x14ac:dyDescent="0.25">
      <c r="B82" s="408" t="s">
        <v>8</v>
      </c>
      <c r="C82" s="409"/>
      <c r="D82" s="409"/>
      <c r="E82" s="409"/>
      <c r="F82" s="409"/>
      <c r="G82" s="409"/>
      <c r="H82" s="409"/>
      <c r="I82" s="409"/>
      <c r="J82" s="409"/>
      <c r="K82" s="410"/>
      <c r="L82" s="270"/>
      <c r="M82" s="191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3">
      <c r="A84" s="117"/>
      <c r="B84" s="115"/>
      <c r="C84" s="174" t="s">
        <v>19</v>
      </c>
      <c r="D84" s="308" t="s">
        <v>70</v>
      </c>
      <c r="E84" s="318" t="s">
        <v>110</v>
      </c>
      <c r="F84" s="318" t="str">
        <f>F19</f>
        <v>LANDET KVANTUM UKE 51</v>
      </c>
      <c r="G84" s="318" t="str">
        <f>G19</f>
        <v>LANDET KVANTUM T.O.M UKE 51</v>
      </c>
      <c r="H84" s="174" t="str">
        <f>I19</f>
        <v>RESTKVOTER</v>
      </c>
      <c r="I84" s="174" t="str">
        <f>J19</f>
        <v>LANDET KVANTUM T.O.M. UKE 51 2018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79" t="s">
        <v>16</v>
      </c>
      <c r="D85" s="309">
        <f>D87+D86</f>
        <v>34056</v>
      </c>
      <c r="E85" s="319">
        <f>E87+E86</f>
        <v>35161</v>
      </c>
      <c r="F85" s="319">
        <f>F87+F86</f>
        <v>286.57481999999999</v>
      </c>
      <c r="G85" s="319">
        <f>G86+G87</f>
        <v>36804.203329999997</v>
      </c>
      <c r="H85" s="319">
        <f>H86+H87</f>
        <v>-1643.2033299999969</v>
      </c>
      <c r="I85" s="319">
        <f>I86+I87</f>
        <v>37764.123200000002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7" t="s">
        <v>12</v>
      </c>
      <c r="D86" s="310">
        <v>33306</v>
      </c>
      <c r="E86" s="320">
        <v>34336</v>
      </c>
      <c r="F86" s="320">
        <v>276.60079999999999</v>
      </c>
      <c r="G86" s="320">
        <v>36334.228089999997</v>
      </c>
      <c r="H86" s="320">
        <f>E86-G86</f>
        <v>-1998.2280899999969</v>
      </c>
      <c r="I86" s="320">
        <v>37188.716899999999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80" t="s">
        <v>11</v>
      </c>
      <c r="D87" s="311">
        <v>750</v>
      </c>
      <c r="E87" s="321">
        <v>825</v>
      </c>
      <c r="F87" s="321">
        <v>9.9740199999999994</v>
      </c>
      <c r="G87" s="321">
        <v>469.97523999999999</v>
      </c>
      <c r="H87" s="321">
        <f>E87-G87</f>
        <v>355.02476000000001</v>
      </c>
      <c r="I87" s="321">
        <v>575.40629999999999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36" t="s">
        <v>17</v>
      </c>
      <c r="D88" s="309">
        <f t="shared" ref="D88:E88" si="1">D89+D94+D95</f>
        <v>52020</v>
      </c>
      <c r="E88" s="319">
        <f t="shared" si="1"/>
        <v>60438</v>
      </c>
      <c r="F88" s="319">
        <f t="shared" ref="F88:I88" si="2">F89+F94+F95</f>
        <v>2224.6259</v>
      </c>
      <c r="G88" s="319">
        <f t="shared" si="2"/>
        <v>55448.678670000008</v>
      </c>
      <c r="H88" s="319">
        <f>H89+H94+H95</f>
        <v>4989.3213299999989</v>
      </c>
      <c r="I88" s="319">
        <f t="shared" si="2"/>
        <v>52782.300109999996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43" t="s">
        <v>81</v>
      </c>
      <c r="D89" s="312">
        <f t="shared" ref="D89:E89" si="3">D90+D91+D92+D93</f>
        <v>40422</v>
      </c>
      <c r="E89" s="322">
        <f t="shared" si="3"/>
        <v>48334</v>
      </c>
      <c r="F89" s="322">
        <f t="shared" ref="F89:I89" si="4">F90+F91+F92+F93</f>
        <v>375.05570000000006</v>
      </c>
      <c r="G89" s="322">
        <f t="shared" si="4"/>
        <v>40670.697140000004</v>
      </c>
      <c r="H89" s="322">
        <f>H90+H91+H92+H93</f>
        <v>7663.302859999998</v>
      </c>
      <c r="I89" s="322">
        <f t="shared" si="4"/>
        <v>35181.211089999997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42" t="s">
        <v>22</v>
      </c>
      <c r="D90" s="313">
        <v>11464</v>
      </c>
      <c r="E90" s="323">
        <v>13712</v>
      </c>
      <c r="F90" s="323">
        <v>132.35418000000001</v>
      </c>
      <c r="G90" s="323">
        <v>7625.8217400000003</v>
      </c>
      <c r="H90" s="323">
        <f t="shared" ref="H90:H98" si="5">E90-G90</f>
        <v>6086.1782599999997</v>
      </c>
      <c r="I90" s="323">
        <v>8065.0002800000002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42" t="s">
        <v>23</v>
      </c>
      <c r="D91" s="313">
        <v>11232</v>
      </c>
      <c r="E91" s="323">
        <v>13342</v>
      </c>
      <c r="F91" s="323">
        <v>37.391599999999997</v>
      </c>
      <c r="G91" s="323">
        <v>12336.34621</v>
      </c>
      <c r="H91" s="323">
        <f t="shared" si="5"/>
        <v>1005.6537900000003</v>
      </c>
      <c r="I91" s="323">
        <v>11019.08128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42" t="s">
        <v>24</v>
      </c>
      <c r="D92" s="313">
        <v>11417</v>
      </c>
      <c r="E92" s="323">
        <v>13706</v>
      </c>
      <c r="F92" s="323">
        <v>205.30536000000001</v>
      </c>
      <c r="G92" s="323">
        <v>12081.612660000001</v>
      </c>
      <c r="H92" s="323">
        <f t="shared" si="5"/>
        <v>1624.3873399999993</v>
      </c>
      <c r="I92" s="323">
        <v>9552.4565399999992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42" t="s">
        <v>83</v>
      </c>
      <c r="D93" s="313">
        <v>6309</v>
      </c>
      <c r="E93" s="323">
        <v>7574</v>
      </c>
      <c r="F93" s="323">
        <v>4.5599999999999998E-3</v>
      </c>
      <c r="G93" s="323">
        <v>8626.9165300000004</v>
      </c>
      <c r="H93" s="323">
        <f t="shared" si="5"/>
        <v>-1052.9165300000004</v>
      </c>
      <c r="I93" s="323">
        <v>6544.67299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43" t="s">
        <v>29</v>
      </c>
      <c r="D94" s="312">
        <v>10414</v>
      </c>
      <c r="E94" s="322">
        <v>10082</v>
      </c>
      <c r="F94" s="322">
        <v>1785.9504899999999</v>
      </c>
      <c r="G94" s="322">
        <v>12657.863719999999</v>
      </c>
      <c r="H94" s="322">
        <f t="shared" si="5"/>
        <v>-2575.8637199999994</v>
      </c>
      <c r="I94" s="322">
        <v>15588.96097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44" t="s">
        <v>80</v>
      </c>
      <c r="D95" s="358">
        <v>1184</v>
      </c>
      <c r="E95" s="357">
        <v>2022</v>
      </c>
      <c r="F95" s="357">
        <v>63.619709999999998</v>
      </c>
      <c r="G95" s="357">
        <v>2120.1178100000002</v>
      </c>
      <c r="H95" s="357">
        <f t="shared" si="5"/>
        <v>-98.11781000000019</v>
      </c>
      <c r="I95" s="357">
        <v>2012.12805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15">
        <v>313</v>
      </c>
      <c r="E96" s="325">
        <v>313</v>
      </c>
      <c r="F96" s="325"/>
      <c r="G96" s="325">
        <v>41.644620000000003</v>
      </c>
      <c r="H96" s="325">
        <f t="shared" si="5"/>
        <v>271.35537999999997</v>
      </c>
      <c r="I96" s="325">
        <v>13.3302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16">
        <v>300</v>
      </c>
      <c r="E97" s="326">
        <v>300</v>
      </c>
      <c r="F97" s="326">
        <v>1.47712</v>
      </c>
      <c r="G97" s="326">
        <v>300</v>
      </c>
      <c r="H97" s="326">
        <f t="shared" si="5"/>
        <v>0</v>
      </c>
      <c r="I97" s="326">
        <v>66.693020000000004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35" t="s">
        <v>14</v>
      </c>
      <c r="D98" s="316"/>
      <c r="E98" s="326"/>
      <c r="F98" s="326">
        <v>2</v>
      </c>
      <c r="G98" s="326">
        <v>63</v>
      </c>
      <c r="H98" s="326">
        <f t="shared" si="5"/>
        <v>-63</v>
      </c>
      <c r="I98" s="326">
        <v>133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5" t="s">
        <v>9</v>
      </c>
      <c r="D99" s="317">
        <f>D85+D88+D96+D97+D98</f>
        <v>86689</v>
      </c>
      <c r="E99" s="327">
        <f>E85+E88+E96+E97+E98</f>
        <v>96212</v>
      </c>
      <c r="F99" s="327">
        <f t="shared" ref="F99:G99" si="6">F85+F88+F96+F97+F98</f>
        <v>2514.6778399999998</v>
      </c>
      <c r="G99" s="327">
        <f t="shared" si="6"/>
        <v>92657.526620000019</v>
      </c>
      <c r="H99" s="339">
        <f>H85+H88+H96+H97+H98</f>
        <v>3554.4733800000022</v>
      </c>
      <c r="I99" s="327">
        <f>I85+I88+I96+I97+I98</f>
        <v>90759.446530000001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98</v>
      </c>
      <c r="D100" s="176"/>
      <c r="E100" s="176"/>
      <c r="F100" s="177"/>
      <c r="G100" s="177"/>
      <c r="H100" s="178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88" t="s">
        <v>130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5.75" thickBot="1" x14ac:dyDescent="0.3">
      <c r="B102" s="24"/>
      <c r="C102" s="189" t="s">
        <v>111</v>
      </c>
      <c r="D102" s="189"/>
      <c r="E102" s="189"/>
      <c r="F102" s="189"/>
      <c r="G102" s="101"/>
      <c r="H102" s="101"/>
      <c r="I102" s="25"/>
      <c r="J102" s="131"/>
      <c r="K102" s="26"/>
      <c r="L102" s="120"/>
      <c r="M102" s="120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0"/>
      <c r="K103" s="14"/>
      <c r="L103" s="120"/>
      <c r="M103" s="120"/>
    </row>
    <row r="104" spans="1:13" s="40" customFormat="1" ht="14.25" customHeight="1" thickBot="1" x14ac:dyDescent="0.3">
      <c r="A104" s="78"/>
      <c r="C104" s="63" t="s">
        <v>37</v>
      </c>
      <c r="I104" s="78"/>
      <c r="J104" s="78"/>
      <c r="L104" s="78"/>
      <c r="M104" s="78"/>
    </row>
    <row r="105" spans="1:13" ht="17.100000000000001" customHeight="1" thickTop="1" x14ac:dyDescent="0.25">
      <c r="B105" s="404" t="s">
        <v>1</v>
      </c>
      <c r="C105" s="405"/>
      <c r="D105" s="405"/>
      <c r="E105" s="405"/>
      <c r="F105" s="405"/>
      <c r="G105" s="405"/>
      <c r="H105" s="405"/>
      <c r="I105" s="405"/>
      <c r="J105" s="405"/>
      <c r="K105" s="406"/>
      <c r="L105" s="191"/>
      <c r="M105" s="191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79"/>
      <c r="J106" s="79"/>
      <c r="K106" s="42"/>
      <c r="L106" s="79"/>
      <c r="M106" s="79"/>
    </row>
    <row r="107" spans="1:13" ht="14.1" customHeight="1" thickBot="1" x14ac:dyDescent="0.3">
      <c r="B107" s="2"/>
      <c r="C107" s="395" t="s">
        <v>2</v>
      </c>
      <c r="D107" s="396"/>
      <c r="E107" s="395" t="s">
        <v>20</v>
      </c>
      <c r="F107" s="396"/>
      <c r="G107" s="395" t="s">
        <v>21</v>
      </c>
      <c r="H107" s="396"/>
      <c r="I107" s="38"/>
      <c r="J107" s="153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6">
        <v>134000</v>
      </c>
      <c r="E108" s="161" t="s">
        <v>5</v>
      </c>
      <c r="F108" s="219">
        <v>49144</v>
      </c>
      <c r="G108" s="162" t="s">
        <v>25</v>
      </c>
      <c r="H108" s="219">
        <v>5439</v>
      </c>
      <c r="I108" s="38"/>
      <c r="J108" s="153"/>
      <c r="K108" s="42"/>
      <c r="L108" s="79"/>
      <c r="M108" s="79"/>
    </row>
    <row r="109" spans="1:13" ht="14.1" customHeight="1" x14ac:dyDescent="0.25">
      <c r="B109" s="9"/>
      <c r="C109" s="11" t="s">
        <v>3</v>
      </c>
      <c r="D109" s="166">
        <v>12000</v>
      </c>
      <c r="E109" s="162" t="s">
        <v>6</v>
      </c>
      <c r="F109" s="166">
        <v>48445</v>
      </c>
      <c r="G109" s="162" t="s">
        <v>79</v>
      </c>
      <c r="H109" s="166">
        <v>37084</v>
      </c>
      <c r="I109" s="38"/>
      <c r="J109" s="153"/>
      <c r="K109" s="10"/>
      <c r="L109" s="115"/>
      <c r="M109" s="115"/>
    </row>
    <row r="110" spans="1:13" ht="14.1" customHeight="1" x14ac:dyDescent="0.25">
      <c r="B110" s="116"/>
      <c r="C110" s="44" t="s">
        <v>76</v>
      </c>
      <c r="D110" s="166">
        <v>3550</v>
      </c>
      <c r="E110" s="162" t="s">
        <v>38</v>
      </c>
      <c r="F110" s="166">
        <v>32529</v>
      </c>
      <c r="G110" s="162" t="s">
        <v>80</v>
      </c>
      <c r="H110" s="166">
        <v>5922</v>
      </c>
      <c r="I110" s="153"/>
      <c r="J110" s="153"/>
      <c r="K110" s="117"/>
      <c r="L110" s="115"/>
      <c r="M110" s="115"/>
    </row>
    <row r="111" spans="1:13" ht="14.1" customHeight="1" thickBot="1" x14ac:dyDescent="0.3">
      <c r="B111" s="43"/>
      <c r="C111" s="291"/>
      <c r="D111" s="289"/>
      <c r="E111" s="289" t="s">
        <v>78</v>
      </c>
      <c r="F111" s="166">
        <v>3882</v>
      </c>
      <c r="G111" s="11"/>
      <c r="H111" s="291"/>
      <c r="I111" s="38"/>
      <c r="J111" s="153"/>
      <c r="K111" s="10"/>
      <c r="L111" s="115"/>
      <c r="M111" s="115"/>
    </row>
    <row r="112" spans="1:13" ht="14.1" customHeight="1" thickBot="1" x14ac:dyDescent="0.3">
      <c r="B112" s="9"/>
      <c r="C112" s="12" t="s">
        <v>31</v>
      </c>
      <c r="D112" s="167">
        <f>D108+D109+D110</f>
        <v>149550</v>
      </c>
      <c r="E112" s="290" t="s">
        <v>7</v>
      </c>
      <c r="F112" s="167">
        <f>F108+F109+F110+F111</f>
        <v>134000</v>
      </c>
      <c r="G112" s="118" t="s">
        <v>6</v>
      </c>
      <c r="H112" s="288">
        <f>H108+H109+H110</f>
        <v>48445</v>
      </c>
      <c r="I112" s="38"/>
      <c r="J112" s="153"/>
      <c r="K112" s="10"/>
      <c r="L112" s="115"/>
      <c r="M112" s="115"/>
    </row>
    <row r="113" spans="2:13" s="16" customFormat="1" ht="12" customHeight="1" x14ac:dyDescent="0.25">
      <c r="B113" s="13"/>
      <c r="C113" s="120" t="s">
        <v>99</v>
      </c>
      <c r="D113" s="165"/>
      <c r="E113" s="165"/>
      <c r="F113" s="165"/>
      <c r="G113" s="120"/>
      <c r="H113" s="120"/>
      <c r="I113" s="14"/>
      <c r="J113" s="120"/>
      <c r="K113" s="15"/>
      <c r="L113" s="120"/>
      <c r="M113" s="120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3"/>
      <c r="K114" s="19"/>
      <c r="L114" s="115"/>
      <c r="M114" s="115"/>
    </row>
    <row r="115" spans="2:13" ht="17.100000000000001" customHeight="1" x14ac:dyDescent="0.25">
      <c r="B115" s="397" t="s">
        <v>8</v>
      </c>
      <c r="C115" s="398"/>
      <c r="D115" s="398"/>
      <c r="E115" s="398"/>
      <c r="F115" s="398"/>
      <c r="G115" s="398"/>
      <c r="H115" s="398"/>
      <c r="I115" s="398"/>
      <c r="J115" s="398"/>
      <c r="K115" s="399"/>
      <c r="L115" s="191"/>
      <c r="M115" s="191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5"/>
      <c r="K116" s="10"/>
      <c r="L116" s="115"/>
      <c r="M116" s="115"/>
    </row>
    <row r="117" spans="2:13" s="3" customFormat="1" ht="61.5" customHeight="1" thickBot="1" x14ac:dyDescent="0.3">
      <c r="B117" s="2"/>
      <c r="C117" s="203" t="s">
        <v>19</v>
      </c>
      <c r="D117" s="174" t="s">
        <v>70</v>
      </c>
      <c r="E117" s="174" t="s">
        <v>112</v>
      </c>
      <c r="F117" s="174" t="str">
        <f>F19</f>
        <v>LANDET KVANTUM UKE 51</v>
      </c>
      <c r="G117" s="174" t="str">
        <f>G19</f>
        <v>LANDET KVANTUM T.O.M UKE 51</v>
      </c>
      <c r="H117" s="174" t="str">
        <f>I19</f>
        <v>RESTKVOTER</v>
      </c>
      <c r="I117" s="174" t="str">
        <f>J19</f>
        <v>LANDET KVANTUM T.O.M. UKE 51 2018</v>
      </c>
      <c r="J117" s="4"/>
      <c r="K117" s="1"/>
      <c r="L117" s="4"/>
      <c r="M117" s="4"/>
    </row>
    <row r="118" spans="2:13" s="69" customFormat="1" ht="14.1" customHeight="1" x14ac:dyDescent="0.25">
      <c r="B118" s="9"/>
      <c r="C118" s="236" t="s">
        <v>75</v>
      </c>
      <c r="D118" s="211">
        <f t="shared" ref="D118:I118" si="7">D119+D120+D121</f>
        <v>49144</v>
      </c>
      <c r="E118" s="211">
        <f t="shared" si="7"/>
        <v>45496</v>
      </c>
      <c r="F118" s="211">
        <f t="shared" si="7"/>
        <v>337.67862000000002</v>
      </c>
      <c r="G118" s="211">
        <f t="shared" si="7"/>
        <v>48814.494100000004</v>
      </c>
      <c r="H118" s="354">
        <f t="shared" si="7"/>
        <v>-3318.4941000000008</v>
      </c>
      <c r="I118" s="354">
        <f t="shared" si="7"/>
        <v>62964.15883</v>
      </c>
      <c r="J118" s="153"/>
      <c r="K118" s="125"/>
      <c r="L118" s="153"/>
      <c r="M118" s="153"/>
    </row>
    <row r="119" spans="2:13" ht="14.1" customHeight="1" x14ac:dyDescent="0.25">
      <c r="B119" s="9"/>
      <c r="C119" s="237" t="s">
        <v>12</v>
      </c>
      <c r="D119" s="221">
        <v>39515</v>
      </c>
      <c r="E119" s="221">
        <v>35725</v>
      </c>
      <c r="F119" s="221">
        <v>151.90808000000001</v>
      </c>
      <c r="G119" s="221">
        <v>41496.787980000001</v>
      </c>
      <c r="H119" s="359">
        <f>E119-G119</f>
        <v>-5771.787980000001</v>
      </c>
      <c r="I119" s="359">
        <v>53566.444819999997</v>
      </c>
      <c r="J119" s="153"/>
      <c r="K119" s="125"/>
      <c r="L119" s="153"/>
      <c r="M119" s="153"/>
    </row>
    <row r="120" spans="2:13" ht="14.1" customHeight="1" x14ac:dyDescent="0.25">
      <c r="B120" s="9"/>
      <c r="C120" s="237" t="s">
        <v>11</v>
      </c>
      <c r="D120" s="221">
        <v>9129</v>
      </c>
      <c r="E120" s="221">
        <v>9271</v>
      </c>
      <c r="F120" s="221">
        <v>185.77054000000001</v>
      </c>
      <c r="G120" s="221">
        <v>7317.7061199999998</v>
      </c>
      <c r="H120" s="359">
        <f>E120-G120</f>
        <v>1953.2938800000002</v>
      </c>
      <c r="I120" s="359">
        <v>9397.7140099999997</v>
      </c>
      <c r="J120" s="153"/>
      <c r="K120" s="125"/>
      <c r="L120" s="153"/>
      <c r="M120" s="153"/>
    </row>
    <row r="121" spans="2:13" ht="15.75" thickBot="1" x14ac:dyDescent="0.3">
      <c r="B121" s="9"/>
      <c r="C121" s="238" t="s">
        <v>39</v>
      </c>
      <c r="D121" s="222">
        <v>500</v>
      </c>
      <c r="E121" s="222">
        <v>500</v>
      </c>
      <c r="F121" s="222"/>
      <c r="G121" s="222"/>
      <c r="H121" s="360">
        <f>E121-G121</f>
        <v>500</v>
      </c>
      <c r="I121" s="360"/>
      <c r="J121" s="153"/>
      <c r="K121" s="125"/>
      <c r="L121" s="153"/>
      <c r="M121" s="153"/>
    </row>
    <row r="122" spans="2:13" s="95" customFormat="1" ht="13.5" customHeight="1" thickBot="1" x14ac:dyDescent="0.3">
      <c r="B122" s="97"/>
      <c r="C122" s="239" t="s">
        <v>122</v>
      </c>
      <c r="D122" s="272">
        <v>32529</v>
      </c>
      <c r="E122" s="272">
        <v>31810</v>
      </c>
      <c r="F122" s="272"/>
      <c r="G122" s="272">
        <f>27906.40862+7153.50054</f>
        <v>35059.909159999996</v>
      </c>
      <c r="H122" s="361">
        <f>E122-G122</f>
        <v>-3249.9091599999956</v>
      </c>
      <c r="I122" s="361">
        <v>34832.847869999998</v>
      </c>
      <c r="J122" s="98"/>
      <c r="K122" s="125"/>
      <c r="L122" s="153"/>
      <c r="M122" s="153"/>
    </row>
    <row r="123" spans="2:13" s="69" customFormat="1" ht="14.25" customHeight="1" thickBot="1" x14ac:dyDescent="0.3">
      <c r="B123" s="9"/>
      <c r="C123" s="240" t="s">
        <v>17</v>
      </c>
      <c r="D123" s="207">
        <f>D124+D129+D132</f>
        <v>49948</v>
      </c>
      <c r="E123" s="207">
        <f>E124+E129+E132</f>
        <v>52142</v>
      </c>
      <c r="F123" s="207">
        <f>F124+F129+F132</f>
        <v>670.61603999999988</v>
      </c>
      <c r="G123" s="207">
        <f>G132+G129+G124</f>
        <v>57889.936500000003</v>
      </c>
      <c r="H123" s="364">
        <f>H124+H129+H132</f>
        <v>-5747.936499999998</v>
      </c>
      <c r="I123" s="364">
        <f>I124+I129+I132</f>
        <v>61229.864259999995</v>
      </c>
      <c r="J123" s="115"/>
      <c r="K123" s="125"/>
      <c r="L123" s="153"/>
      <c r="M123" s="153"/>
    </row>
    <row r="124" spans="2:13" ht="15.75" customHeight="1" x14ac:dyDescent="0.25">
      <c r="B124" s="2"/>
      <c r="C124" s="241" t="s">
        <v>123</v>
      </c>
      <c r="D124" s="287">
        <f>D125+D126+D127+D128</f>
        <v>38587</v>
      </c>
      <c r="E124" s="287">
        <f>E125+E126+E127+E128</f>
        <v>39044</v>
      </c>
      <c r="F124" s="287">
        <f>F125+F126+F127+F128</f>
        <v>590.20640999999989</v>
      </c>
      <c r="G124" s="287">
        <f>G125+G126+G128+G127</f>
        <v>43477.803070000002</v>
      </c>
      <c r="H124" s="365">
        <f>H125+H126+H127+H128</f>
        <v>-4433.8030699999981</v>
      </c>
      <c r="I124" s="365">
        <f>I125+I126+I127+I128</f>
        <v>49847.53557</v>
      </c>
      <c r="J124" s="4"/>
      <c r="K124" s="125"/>
      <c r="L124" s="153"/>
      <c r="M124" s="153"/>
    </row>
    <row r="125" spans="2:13" s="22" customFormat="1" ht="14.1" customHeight="1" x14ac:dyDescent="0.25">
      <c r="B125" s="45"/>
      <c r="C125" s="242" t="s">
        <v>22</v>
      </c>
      <c r="D125" s="218">
        <v>10977</v>
      </c>
      <c r="E125" s="218">
        <v>12492</v>
      </c>
      <c r="F125" s="218">
        <v>244.29381000000001</v>
      </c>
      <c r="G125" s="218">
        <v>10486.64565</v>
      </c>
      <c r="H125" s="350">
        <f t="shared" ref="H125:H137" si="8">E125-G125</f>
        <v>2005.3543499999996</v>
      </c>
      <c r="I125" s="350">
        <v>8693.2954499999996</v>
      </c>
      <c r="J125" s="46"/>
      <c r="K125" s="125"/>
      <c r="L125" s="153"/>
      <c r="M125" s="153"/>
    </row>
    <row r="126" spans="2:13" s="22" customFormat="1" ht="14.1" customHeight="1" x14ac:dyDescent="0.25">
      <c r="B126" s="127"/>
      <c r="C126" s="242" t="s">
        <v>23</v>
      </c>
      <c r="D126" s="218">
        <v>10663</v>
      </c>
      <c r="E126" s="218">
        <v>11227</v>
      </c>
      <c r="F126" s="218">
        <v>93.092399999999998</v>
      </c>
      <c r="G126" s="218">
        <f>14465.87033-252.96435</f>
        <v>14212.90598</v>
      </c>
      <c r="H126" s="350">
        <f t="shared" si="8"/>
        <v>-2985.9059799999995</v>
      </c>
      <c r="I126" s="350">
        <v>12848.029699999999</v>
      </c>
      <c r="J126" s="133"/>
      <c r="K126" s="125"/>
      <c r="L126" s="153"/>
      <c r="M126" s="153"/>
    </row>
    <row r="127" spans="2:13" s="22" customFormat="1" ht="14.1" customHeight="1" x14ac:dyDescent="0.25">
      <c r="B127" s="127"/>
      <c r="C127" s="242" t="s">
        <v>24</v>
      </c>
      <c r="D127" s="218">
        <v>9605</v>
      </c>
      <c r="E127" s="218">
        <v>8685</v>
      </c>
      <c r="F127" s="218">
        <v>237.315</v>
      </c>
      <c r="G127" s="218">
        <f>14092.24484-3161.34504</f>
        <v>10930.899799999999</v>
      </c>
      <c r="H127" s="350">
        <f t="shared" si="8"/>
        <v>-2245.8997999999992</v>
      </c>
      <c r="I127" s="350">
        <v>14343.16337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42" t="s">
        <v>83</v>
      </c>
      <c r="D128" s="218">
        <v>7342</v>
      </c>
      <c r="E128" s="218">
        <v>6640</v>
      </c>
      <c r="F128" s="218">
        <v>15.5052</v>
      </c>
      <c r="G128" s="218">
        <f>11586.54279-3739.19115</f>
        <v>7847.351639999999</v>
      </c>
      <c r="H128" s="350">
        <f t="shared" si="8"/>
        <v>-1207.351639999999</v>
      </c>
      <c r="I128" s="350">
        <v>13963.047049999999</v>
      </c>
      <c r="J128" s="133"/>
      <c r="K128" s="125"/>
      <c r="L128" s="153"/>
      <c r="M128" s="153"/>
    </row>
    <row r="129" spans="2:13" s="23" customFormat="1" ht="14.1" customHeight="1" x14ac:dyDescent="0.25">
      <c r="B129" s="20"/>
      <c r="C129" s="243" t="s">
        <v>18</v>
      </c>
      <c r="D129" s="212">
        <f>D130+D131</f>
        <v>5439</v>
      </c>
      <c r="E129" s="212">
        <v>6203</v>
      </c>
      <c r="F129" s="212">
        <v>23.414439999999999</v>
      </c>
      <c r="G129" s="212">
        <v>6636.6589800000002</v>
      </c>
      <c r="H129" s="362">
        <f t="shared" si="8"/>
        <v>-433.65898000000016</v>
      </c>
      <c r="I129" s="362">
        <v>5302.8350799999998</v>
      </c>
      <c r="J129" s="39"/>
      <c r="K129" s="125"/>
      <c r="L129" s="153"/>
      <c r="M129" s="153"/>
    </row>
    <row r="130" spans="2:13" ht="14.1" customHeight="1" x14ac:dyDescent="0.25">
      <c r="B130" s="9"/>
      <c r="C130" s="242" t="s">
        <v>40</v>
      </c>
      <c r="D130" s="218">
        <v>4939</v>
      </c>
      <c r="E130" s="218">
        <f>E129-E131</f>
        <v>5703</v>
      </c>
      <c r="F130" s="218">
        <v>10.42474</v>
      </c>
      <c r="G130" s="218">
        <v>6331.0667700000004</v>
      </c>
      <c r="H130" s="350">
        <f t="shared" si="8"/>
        <v>-628.06677000000036</v>
      </c>
      <c r="I130" s="350">
        <v>5207.2507800000003</v>
      </c>
      <c r="J130" s="115"/>
      <c r="K130" s="125"/>
      <c r="L130" s="153"/>
      <c r="M130" s="153"/>
    </row>
    <row r="131" spans="2:13" ht="14.1" customHeight="1" x14ac:dyDescent="0.25">
      <c r="B131" s="20"/>
      <c r="C131" s="242" t="s">
        <v>41</v>
      </c>
      <c r="D131" s="218">
        <v>500</v>
      </c>
      <c r="E131" s="218">
        <v>500</v>
      </c>
      <c r="F131" s="218">
        <f>F129-F130</f>
        <v>12.989699999999999</v>
      </c>
      <c r="G131" s="218">
        <f>G129-G130</f>
        <v>305.5922099999998</v>
      </c>
      <c r="H131" s="350">
        <f t="shared" si="8"/>
        <v>194.4077900000002</v>
      </c>
      <c r="I131" s="350">
        <f>I129-I130</f>
        <v>95.58429999999953</v>
      </c>
      <c r="J131" s="39"/>
      <c r="K131" s="125"/>
      <c r="L131" s="153"/>
      <c r="M131" s="153"/>
    </row>
    <row r="132" spans="2:13" ht="15.75" thickBot="1" x14ac:dyDescent="0.3">
      <c r="B132" s="9"/>
      <c r="C132" s="244" t="s">
        <v>80</v>
      </c>
      <c r="D132" s="234">
        <v>5922</v>
      </c>
      <c r="E132" s="234">
        <v>6895</v>
      </c>
      <c r="F132" s="234">
        <v>56.995190000000001</v>
      </c>
      <c r="G132" s="234">
        <v>7775.4744499999997</v>
      </c>
      <c r="H132" s="363">
        <f t="shared" si="8"/>
        <v>-880.47444999999971</v>
      </c>
      <c r="I132" s="363">
        <v>6079.4936100000004</v>
      </c>
      <c r="J132" s="115"/>
      <c r="K132" s="125"/>
      <c r="L132" s="153"/>
      <c r="M132" s="153"/>
    </row>
    <row r="133" spans="2:13" s="69" customFormat="1" ht="15.75" thickBot="1" x14ac:dyDescent="0.3">
      <c r="B133" s="9"/>
      <c r="C133" s="240" t="s">
        <v>13</v>
      </c>
      <c r="D133" s="207">
        <v>129</v>
      </c>
      <c r="E133" s="207">
        <v>129</v>
      </c>
      <c r="F133" s="207"/>
      <c r="G133" s="207">
        <v>15.3527</v>
      </c>
      <c r="H133" s="352">
        <f t="shared" si="8"/>
        <v>113.6473</v>
      </c>
      <c r="I133" s="352">
        <v>13.6014</v>
      </c>
      <c r="J133" s="115"/>
      <c r="K133" s="125"/>
      <c r="L133" s="153"/>
      <c r="M133" s="153"/>
    </row>
    <row r="134" spans="2:13" s="69" customFormat="1" ht="18" thickBot="1" x14ac:dyDescent="0.3">
      <c r="B134" s="9"/>
      <c r="C134" s="245" t="s">
        <v>65</v>
      </c>
      <c r="D134" s="273">
        <v>2000</v>
      </c>
      <c r="E134" s="273">
        <v>2000</v>
      </c>
      <c r="F134" s="273">
        <v>4.5773299999999999</v>
      </c>
      <c r="G134" s="273">
        <v>2000</v>
      </c>
      <c r="H134" s="355">
        <f t="shared" si="8"/>
        <v>0</v>
      </c>
      <c r="I134" s="355">
        <v>2000</v>
      </c>
      <c r="J134" s="115"/>
      <c r="K134" s="125"/>
      <c r="L134" s="153"/>
      <c r="M134" s="153"/>
    </row>
    <row r="135" spans="2:13" s="69" customFormat="1" ht="15.75" thickBot="1" x14ac:dyDescent="0.3">
      <c r="B135" s="9"/>
      <c r="C135" s="240" t="s">
        <v>42</v>
      </c>
      <c r="D135" s="207">
        <v>250</v>
      </c>
      <c r="E135" s="207">
        <v>250</v>
      </c>
      <c r="F135" s="207"/>
      <c r="G135" s="207">
        <v>265.89499999999998</v>
      </c>
      <c r="H135" s="352">
        <f t="shared" si="8"/>
        <v>-15.894999999999982</v>
      </c>
      <c r="I135" s="352">
        <v>264.036</v>
      </c>
      <c r="J135" s="153"/>
      <c r="K135" s="125"/>
      <c r="L135" s="153"/>
      <c r="M135" s="153"/>
    </row>
    <row r="136" spans="2:13" s="69" customFormat="1" ht="15.75" thickBot="1" x14ac:dyDescent="0.3">
      <c r="B136" s="9"/>
      <c r="C136" s="204" t="s">
        <v>14</v>
      </c>
      <c r="D136" s="206"/>
      <c r="E136" s="206"/>
      <c r="F136" s="206"/>
      <c r="G136" s="206">
        <v>897</v>
      </c>
      <c r="H136" s="353">
        <f t="shared" si="8"/>
        <v>-897</v>
      </c>
      <c r="I136" s="353">
        <v>1172</v>
      </c>
      <c r="J136" s="115"/>
      <c r="K136" s="125"/>
      <c r="L136" s="153"/>
      <c r="M136" s="153"/>
    </row>
    <row r="137" spans="2:13" s="3" customFormat="1" ht="16.5" thickBot="1" x14ac:dyDescent="0.3">
      <c r="B137" s="2"/>
      <c r="C137" s="32" t="s">
        <v>9</v>
      </c>
      <c r="D137" s="179">
        <f>D118+D122+D123+D133+D134+D135</f>
        <v>134000</v>
      </c>
      <c r="E137" s="179">
        <f>E118+E122+E123+E133+E134+E135</f>
        <v>131827</v>
      </c>
      <c r="F137" s="179">
        <f>F118+F122+F123+F133+F134+F135+F136</f>
        <v>1012.8719899999999</v>
      </c>
      <c r="G137" s="179">
        <f>G118+G122+G123+G133+G134+G135+G136</f>
        <v>144942.58745999998</v>
      </c>
      <c r="H137" s="339">
        <f t="shared" si="8"/>
        <v>-13115.587459999981</v>
      </c>
      <c r="I137" s="339">
        <f>I118+I121+I122+I123+I133+I134+I135+I136</f>
        <v>162476.50836000001</v>
      </c>
      <c r="J137" s="169"/>
      <c r="K137" s="125"/>
      <c r="L137" s="153"/>
      <c r="M137" s="153"/>
    </row>
    <row r="138" spans="2:13" s="3" customFormat="1" ht="14.25" customHeight="1" x14ac:dyDescent="0.25">
      <c r="B138" s="2"/>
      <c r="C138" s="282" t="s">
        <v>100</v>
      </c>
      <c r="D138" s="34"/>
      <c r="E138" s="34"/>
      <c r="F138" s="34"/>
      <c r="G138" s="34"/>
      <c r="H138" s="169"/>
      <c r="I138" s="169"/>
      <c r="J138" s="169"/>
      <c r="K138" s="1"/>
      <c r="L138" s="4"/>
      <c r="M138" s="4"/>
    </row>
    <row r="139" spans="2:13" s="3" customFormat="1" ht="14.25" customHeight="1" x14ac:dyDescent="0.25">
      <c r="B139" s="2"/>
      <c r="C139" s="120" t="s">
        <v>101</v>
      </c>
      <c r="D139" s="34"/>
      <c r="E139" s="34"/>
      <c r="F139" s="34"/>
      <c r="G139" s="34"/>
      <c r="H139" s="169"/>
      <c r="I139" s="4"/>
      <c r="J139" s="4"/>
      <c r="K139" s="68"/>
      <c r="L139" s="4"/>
      <c r="M139" s="4"/>
    </row>
    <row r="140" spans="2:13" s="3" customFormat="1" ht="14.25" customHeight="1" x14ac:dyDescent="0.25">
      <c r="B140" s="114"/>
      <c r="C140" s="188" t="s">
        <v>131</v>
      </c>
      <c r="D140" s="34"/>
      <c r="E140" s="34"/>
      <c r="F140" s="34"/>
      <c r="G140" s="34"/>
      <c r="H140" s="169"/>
      <c r="I140" s="169"/>
      <c r="J140" s="4"/>
      <c r="K140" s="113"/>
      <c r="L140" s="4"/>
      <c r="M140" s="4"/>
    </row>
    <row r="141" spans="2:13" s="3" customFormat="1" ht="14.25" customHeight="1" x14ac:dyDescent="0.25">
      <c r="B141" s="114"/>
      <c r="C141" s="188" t="s">
        <v>121</v>
      </c>
      <c r="D141" s="34"/>
      <c r="E141" s="34"/>
      <c r="F141" s="34"/>
      <c r="G141" s="34"/>
      <c r="H141" s="169"/>
      <c r="I141" s="169"/>
      <c r="J141" s="4"/>
      <c r="K141" s="113"/>
      <c r="L141" s="4"/>
      <c r="M141" s="4"/>
    </row>
    <row r="142" spans="2:13" ht="16.5" thickBot="1" x14ac:dyDescent="0.3">
      <c r="B142" s="35"/>
      <c r="C142" s="131" t="s">
        <v>125</v>
      </c>
      <c r="D142" s="192"/>
      <c r="E142" s="192"/>
      <c r="F142" s="47"/>
      <c r="G142" s="47"/>
      <c r="H142" s="36"/>
      <c r="I142" s="76"/>
      <c r="J142" s="151"/>
      <c r="K142" s="37"/>
      <c r="L142" s="115"/>
      <c r="M142" s="115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5"/>
      <c r="K143" s="6"/>
      <c r="L143" s="115"/>
      <c r="M143" s="115"/>
    </row>
    <row r="144" spans="2:13" ht="12" customHeight="1" x14ac:dyDescent="0.25">
      <c r="B144" s="115"/>
      <c r="C144" s="133"/>
      <c r="D144" s="134"/>
      <c r="E144" s="134"/>
      <c r="F144" s="134"/>
      <c r="G144" s="134"/>
      <c r="H144" s="115"/>
      <c r="I144" s="115"/>
      <c r="J144" s="115"/>
      <c r="K144" s="115"/>
      <c r="L144" s="115"/>
      <c r="M144" s="115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20.25" customHeight="1" thickBot="1" x14ac:dyDescent="0.35">
      <c r="B146" s="115"/>
      <c r="C146" s="201" t="s">
        <v>63</v>
      </c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thickTop="1" thickBot="1" x14ac:dyDescent="0.3">
      <c r="B147" s="195"/>
      <c r="C147" s="196"/>
      <c r="D147" s="197"/>
      <c r="E147" s="197"/>
      <c r="F147" s="197"/>
      <c r="G147" s="197"/>
      <c r="H147" s="198"/>
      <c r="I147" s="198"/>
      <c r="J147" s="198"/>
      <c r="K147" s="199"/>
      <c r="L147" s="115"/>
      <c r="M147" s="115"/>
    </row>
    <row r="148" spans="2:13" ht="12" customHeight="1" thickBot="1" x14ac:dyDescent="0.3">
      <c r="B148" s="116"/>
      <c r="C148" s="387" t="s">
        <v>2</v>
      </c>
      <c r="D148" s="388"/>
      <c r="E148" s="181"/>
      <c r="F148" s="181"/>
      <c r="G148" s="134"/>
      <c r="H148" s="115"/>
      <c r="I148" s="115"/>
      <c r="J148" s="115"/>
      <c r="K148" s="117"/>
      <c r="L148" s="115"/>
      <c r="M148" s="115"/>
    </row>
    <row r="149" spans="2:13" ht="15" customHeight="1" x14ac:dyDescent="0.25">
      <c r="B149" s="116"/>
      <c r="C149" s="246" t="s">
        <v>55</v>
      </c>
      <c r="D149" s="247">
        <v>34705</v>
      </c>
      <c r="E149" s="248"/>
      <c r="F149" s="181"/>
      <c r="G149" s="134"/>
      <c r="H149" s="115"/>
      <c r="I149" s="115"/>
      <c r="J149" s="115"/>
      <c r="K149" s="117"/>
      <c r="L149" s="115"/>
      <c r="M149" s="115"/>
    </row>
    <row r="150" spans="2:13" ht="15" customHeight="1" x14ac:dyDescent="0.25">
      <c r="B150" s="116"/>
      <c r="C150" s="249" t="s">
        <v>67</v>
      </c>
      <c r="D150" s="250">
        <v>12676</v>
      </c>
      <c r="E150" s="248"/>
      <c r="F150" s="181"/>
      <c r="G150" s="134"/>
      <c r="H150" s="115"/>
      <c r="I150" s="115"/>
      <c r="J150" s="115"/>
      <c r="K150" s="117"/>
      <c r="L150" s="115"/>
      <c r="M150" s="115"/>
    </row>
    <row r="151" spans="2:13" ht="15" customHeight="1" thickBot="1" x14ac:dyDescent="0.3">
      <c r="B151" s="116"/>
      <c r="C151" s="251" t="s">
        <v>68</v>
      </c>
      <c r="D151" s="250">
        <v>6376</v>
      </c>
      <c r="E151" s="248"/>
      <c r="F151" s="181"/>
      <c r="G151" s="134"/>
      <c r="H151" s="115"/>
      <c r="I151" s="115"/>
      <c r="J151" s="115"/>
      <c r="K151" s="117"/>
      <c r="L151" s="115"/>
      <c r="M151" s="115"/>
    </row>
    <row r="152" spans="2:13" ht="16.5" thickBot="1" x14ac:dyDescent="0.3">
      <c r="B152" s="116"/>
      <c r="C152" s="252" t="s">
        <v>31</v>
      </c>
      <c r="D152" s="253">
        <f>D149+D150+D151</f>
        <v>53757</v>
      </c>
      <c r="E152" s="248"/>
      <c r="F152" s="181"/>
      <c r="G152" s="134"/>
      <c r="H152" s="115"/>
      <c r="I152" s="115"/>
      <c r="J152" s="115"/>
      <c r="K152" s="117"/>
      <c r="L152" s="115"/>
      <c r="M152" s="115"/>
    </row>
    <row r="153" spans="2:13" ht="11.25" customHeight="1" x14ac:dyDescent="0.25">
      <c r="B153" s="116"/>
      <c r="C153" s="254" t="s">
        <v>102</v>
      </c>
      <c r="D153" s="255"/>
      <c r="E153" s="255"/>
      <c r="F153" s="134"/>
      <c r="G153" s="134"/>
      <c r="H153" s="115"/>
      <c r="I153" s="115"/>
      <c r="J153" s="115"/>
      <c r="K153" s="117"/>
      <c r="L153" s="115"/>
      <c r="M153" s="115"/>
    </row>
    <row r="154" spans="2:13" ht="11.25" customHeight="1" x14ac:dyDescent="0.25">
      <c r="B154" s="116"/>
      <c r="C154" s="254" t="s">
        <v>103</v>
      </c>
      <c r="D154" s="255"/>
      <c r="E154" s="255"/>
      <c r="F154" s="134"/>
      <c r="G154" s="134"/>
      <c r="H154" s="115"/>
      <c r="I154" s="115"/>
      <c r="J154" s="115"/>
      <c r="K154" s="117"/>
      <c r="L154" s="115"/>
      <c r="M154" s="115"/>
    </row>
    <row r="155" spans="2:13" ht="12" customHeight="1" x14ac:dyDescent="0.25">
      <c r="B155" s="116"/>
      <c r="C155" s="120" t="s">
        <v>104</v>
      </c>
      <c r="D155" s="134"/>
      <c r="E155" s="134"/>
      <c r="F155" s="134"/>
      <c r="G155" s="134"/>
      <c r="H155" s="115"/>
      <c r="I155" s="115"/>
      <c r="J155" s="115"/>
      <c r="K155" s="117"/>
      <c r="L155" s="115"/>
      <c r="M155" s="115"/>
    </row>
    <row r="156" spans="2:13" ht="5.25" customHeight="1" thickBot="1" x14ac:dyDescent="0.3">
      <c r="B156" s="116"/>
      <c r="C156" s="120"/>
      <c r="D156" s="134"/>
      <c r="E156" s="134"/>
      <c r="F156" s="134"/>
      <c r="G156" s="134"/>
      <c r="H156" s="115"/>
      <c r="I156" s="115"/>
      <c r="J156" s="115"/>
      <c r="K156" s="117"/>
      <c r="L156" s="115"/>
      <c r="M156" s="115"/>
    </row>
    <row r="157" spans="2:13" ht="63.75" thickBot="1" x14ac:dyDescent="0.3">
      <c r="B157" s="116"/>
      <c r="C157" s="104" t="s">
        <v>19</v>
      </c>
      <c r="D157" s="366" t="s">
        <v>20</v>
      </c>
      <c r="E157" s="104" t="str">
        <f>F19</f>
        <v>LANDET KVANTUM UKE 51</v>
      </c>
      <c r="F157" s="104" t="str">
        <f>G19</f>
        <v>LANDET KVANTUM T.O.M UKE 51</v>
      </c>
      <c r="G157" s="104" t="str">
        <f>I19</f>
        <v>RESTKVOTER</v>
      </c>
      <c r="H157" s="104" t="str">
        <f>J19</f>
        <v>LANDET KVANTUM T.O.M. UKE 51 2018</v>
      </c>
      <c r="I157" s="115"/>
      <c r="J157" s="115"/>
      <c r="K157" s="117"/>
      <c r="L157" s="115"/>
      <c r="M157" s="115"/>
    </row>
    <row r="158" spans="2:13" ht="15" customHeight="1" thickBot="1" x14ac:dyDescent="0.3">
      <c r="B158" s="116"/>
      <c r="C158" s="109" t="s">
        <v>5</v>
      </c>
      <c r="D158" s="367">
        <v>34571</v>
      </c>
      <c r="E158" s="370">
        <v>190.00534999999999</v>
      </c>
      <c r="F158" s="370">
        <v>22165.28397</v>
      </c>
      <c r="G158" s="370">
        <f>D158-F158</f>
        <v>12405.71603</v>
      </c>
      <c r="H158" s="370">
        <v>17906.678820000001</v>
      </c>
      <c r="I158" s="115"/>
      <c r="J158" s="115"/>
      <c r="K158" s="117"/>
      <c r="L158" s="115"/>
      <c r="M158" s="115"/>
    </row>
    <row r="159" spans="2:13" ht="15" customHeight="1" thickBot="1" x14ac:dyDescent="0.3">
      <c r="B159" s="116"/>
      <c r="C159" s="111" t="s">
        <v>41</v>
      </c>
      <c r="D159" s="367">
        <v>100</v>
      </c>
      <c r="E159" s="370"/>
      <c r="F159" s="370">
        <v>29.334070000000001</v>
      </c>
      <c r="G159" s="370">
        <f>D159-F159</f>
        <v>70.665930000000003</v>
      </c>
      <c r="H159" s="370">
        <v>4.05863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7" t="s">
        <v>36</v>
      </c>
      <c r="D160" s="368">
        <v>34</v>
      </c>
      <c r="E160" s="371"/>
      <c r="F160" s="371"/>
      <c r="G160" s="371">
        <f>D160-F160</f>
        <v>34</v>
      </c>
      <c r="H160" s="371">
        <v>0.02</v>
      </c>
      <c r="I160" s="115"/>
      <c r="J160" s="115"/>
      <c r="K160" s="117"/>
      <c r="L160" s="115"/>
      <c r="M160" s="115"/>
    </row>
    <row r="161" spans="1:13" ht="15" customHeight="1" thickBot="1" x14ac:dyDescent="0.3">
      <c r="A161" s="115"/>
      <c r="B161" s="116"/>
      <c r="C161" s="110" t="s">
        <v>52</v>
      </c>
      <c r="D161" s="369">
        <f>SUM(D158:D160)</f>
        <v>34705</v>
      </c>
      <c r="E161" s="372">
        <f>SUM(E158:E160)</f>
        <v>190.00534999999999</v>
      </c>
      <c r="F161" s="372">
        <f>SUM(F158:F160)</f>
        <v>22194.618040000001</v>
      </c>
      <c r="G161" s="372">
        <f>D161-F161</f>
        <v>12510.381959999999</v>
      </c>
      <c r="H161" s="372">
        <f>SUM(H158:H160)</f>
        <v>17910.757450000001</v>
      </c>
      <c r="I161" s="115"/>
      <c r="J161" s="115"/>
      <c r="K161" s="117"/>
      <c r="L161" s="115"/>
      <c r="M161" s="115"/>
    </row>
    <row r="162" spans="1:13" ht="21" customHeight="1" thickBot="1" x14ac:dyDescent="0.3">
      <c r="B162" s="150"/>
      <c r="C162" s="131" t="s">
        <v>64</v>
      </c>
      <c r="D162" s="151"/>
      <c r="E162" s="151"/>
      <c r="F162" s="194"/>
      <c r="G162" s="194"/>
      <c r="H162" s="194"/>
      <c r="I162" s="194"/>
      <c r="J162" s="151"/>
      <c r="K162" s="152"/>
      <c r="L162" s="115"/>
    </row>
    <row r="163" spans="1:13" s="40" customFormat="1" ht="30" customHeight="1" thickTop="1" thickBot="1" x14ac:dyDescent="0.35">
      <c r="A163" s="78"/>
      <c r="B163" s="48"/>
      <c r="C163" s="200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392" t="s">
        <v>1</v>
      </c>
      <c r="C164" s="393"/>
      <c r="D164" s="393"/>
      <c r="E164" s="393"/>
      <c r="F164" s="393"/>
      <c r="G164" s="393"/>
      <c r="H164" s="393"/>
      <c r="I164" s="393"/>
      <c r="J164" s="393"/>
      <c r="K164" s="394"/>
      <c r="L164" s="182"/>
      <c r="M164" s="182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87" t="s">
        <v>2</v>
      </c>
      <c r="D166" s="388"/>
      <c r="E166" s="387" t="s">
        <v>53</v>
      </c>
      <c r="F166" s="388"/>
      <c r="G166" s="387" t="s">
        <v>54</v>
      </c>
      <c r="H166" s="388"/>
      <c r="I166" s="82"/>
      <c r="J166" s="82"/>
      <c r="K166" s="30"/>
      <c r="L166" s="140"/>
      <c r="M166" s="140"/>
    </row>
    <row r="167" spans="1:13" ht="14.25" customHeight="1" x14ac:dyDescent="0.25">
      <c r="B167" s="49"/>
      <c r="C167" s="246" t="s">
        <v>55</v>
      </c>
      <c r="D167" s="256">
        <v>47999</v>
      </c>
      <c r="E167" s="257" t="s">
        <v>5</v>
      </c>
      <c r="F167" s="258">
        <v>34489</v>
      </c>
      <c r="G167" s="249" t="s">
        <v>12</v>
      </c>
      <c r="H167" s="99">
        <v>21527</v>
      </c>
      <c r="I167" s="82"/>
      <c r="J167" s="82"/>
      <c r="K167" s="31"/>
      <c r="L167" s="148"/>
      <c r="M167" s="148"/>
    </row>
    <row r="168" spans="1:13" ht="14.25" customHeight="1" x14ac:dyDescent="0.25">
      <c r="B168" s="49"/>
      <c r="C168" s="249" t="s">
        <v>44</v>
      </c>
      <c r="D168" s="259">
        <v>44935</v>
      </c>
      <c r="E168" s="260" t="s">
        <v>45</v>
      </c>
      <c r="F168" s="261">
        <v>8000</v>
      </c>
      <c r="G168" s="249" t="s">
        <v>11</v>
      </c>
      <c r="H168" s="99">
        <v>5603</v>
      </c>
      <c r="I168" s="82"/>
      <c r="J168" s="82"/>
      <c r="K168" s="31"/>
      <c r="L168" s="148"/>
      <c r="M168" s="148"/>
    </row>
    <row r="169" spans="1:13" ht="14.25" customHeight="1" x14ac:dyDescent="0.25">
      <c r="B169" s="49"/>
      <c r="C169" s="249"/>
      <c r="D169" s="259"/>
      <c r="E169" s="260" t="s">
        <v>38</v>
      </c>
      <c r="F169" s="261">
        <v>5500</v>
      </c>
      <c r="G169" s="249" t="s">
        <v>46</v>
      </c>
      <c r="H169" s="99">
        <v>5666</v>
      </c>
      <c r="I169" s="82"/>
      <c r="J169" s="82"/>
      <c r="K169" s="51"/>
      <c r="L169" s="183"/>
      <c r="M169" s="183"/>
    </row>
    <row r="170" spans="1:13" ht="14.1" customHeight="1" thickBot="1" x14ac:dyDescent="0.3">
      <c r="B170" s="49"/>
      <c r="C170" s="249"/>
      <c r="D170" s="259"/>
      <c r="E170" s="260"/>
      <c r="F170" s="261"/>
      <c r="G170" s="249" t="s">
        <v>47</v>
      </c>
      <c r="H170" s="99">
        <v>1693</v>
      </c>
      <c r="I170" s="82"/>
      <c r="J170" s="82"/>
      <c r="K170" s="51"/>
      <c r="L170" s="183"/>
      <c r="M170" s="183"/>
    </row>
    <row r="171" spans="1:13" ht="14.1" customHeight="1" thickBot="1" x14ac:dyDescent="0.3">
      <c r="B171" s="49"/>
      <c r="C171" s="52" t="s">
        <v>31</v>
      </c>
      <c r="D171" s="262">
        <v>93614</v>
      </c>
      <c r="E171" s="263" t="s">
        <v>57</v>
      </c>
      <c r="F171" s="262">
        <f>F167+F168+F169</f>
        <v>47989</v>
      </c>
      <c r="G171" s="52" t="s">
        <v>5</v>
      </c>
      <c r="H171" s="100">
        <f>SUM(H167:H170)</f>
        <v>34489</v>
      </c>
      <c r="I171" s="82"/>
      <c r="J171" s="82"/>
      <c r="K171" s="51"/>
      <c r="L171" s="183"/>
      <c r="M171" s="183"/>
    </row>
    <row r="172" spans="1:13" ht="12.95" customHeight="1" x14ac:dyDescent="0.25">
      <c r="B172" s="49"/>
      <c r="C172" s="231" t="s">
        <v>93</v>
      </c>
      <c r="D172" s="260"/>
      <c r="E172" s="260"/>
      <c r="F172" s="260"/>
      <c r="G172" s="83"/>
      <c r="H172" s="50"/>
      <c r="I172" s="82"/>
      <c r="J172" s="82"/>
      <c r="K172" s="51"/>
      <c r="L172" s="183"/>
      <c r="M172" s="183"/>
    </row>
    <row r="173" spans="1:13" s="6" customFormat="1" ht="12.95" customHeight="1" x14ac:dyDescent="0.25">
      <c r="B173" s="49"/>
      <c r="C173" s="264" t="s">
        <v>107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89" t="s">
        <v>8</v>
      </c>
      <c r="C175" s="390"/>
      <c r="D175" s="390"/>
      <c r="E175" s="390"/>
      <c r="F175" s="390"/>
      <c r="G175" s="390"/>
      <c r="H175" s="390"/>
      <c r="I175" s="390"/>
      <c r="J175" s="390"/>
      <c r="K175" s="391"/>
      <c r="L175" s="182"/>
      <c r="M175" s="182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63.75" thickBot="1" x14ac:dyDescent="0.3">
      <c r="A177" s="3"/>
      <c r="B177" s="29"/>
      <c r="C177" s="104" t="s">
        <v>19</v>
      </c>
      <c r="D177" s="174" t="s">
        <v>70</v>
      </c>
      <c r="E177" s="174" t="s">
        <v>113</v>
      </c>
      <c r="F177" s="174" t="str">
        <f>F19</f>
        <v>LANDET KVANTUM UKE 51</v>
      </c>
      <c r="G177" s="174" t="str">
        <f>G19</f>
        <v>LANDET KVANTUM T.O.M UKE 51</v>
      </c>
      <c r="H177" s="373" t="str">
        <f>I19</f>
        <v>RESTKVOTER</v>
      </c>
      <c r="I177" s="104" t="str">
        <f>J19</f>
        <v>LANDET KVANTUM T.O.M. UKE 51 2018</v>
      </c>
      <c r="J177" s="140"/>
      <c r="K177" s="30"/>
      <c r="L177" s="140"/>
      <c r="M177" s="140"/>
    </row>
    <row r="178" spans="1:13" ht="14.1" customHeight="1" x14ac:dyDescent="0.25">
      <c r="B178" s="49"/>
      <c r="C178" s="105" t="s">
        <v>16</v>
      </c>
      <c r="D178" s="208">
        <f t="shared" ref="D178" si="9">D179+D180+D181+D182</f>
        <v>34489</v>
      </c>
      <c r="E178" s="208">
        <f>E179+E180+E181+E182</f>
        <v>39828</v>
      </c>
      <c r="F178" s="208">
        <f>F179+F180+F181+F182</f>
        <v>330.36697999999996</v>
      </c>
      <c r="G178" s="208">
        <f>G179+G180+G181+G182</f>
        <v>41628.742059999997</v>
      </c>
      <c r="H178" s="374">
        <f t="shared" ref="H178" si="10">H179+H180+H181+H182</f>
        <v>-1800.7420599999991</v>
      </c>
      <c r="I178" s="379">
        <f>I179+I180+I181+I182</f>
        <v>31388.56826</v>
      </c>
      <c r="J178" s="79"/>
      <c r="K178" s="57"/>
      <c r="L178" s="184"/>
      <c r="M178" s="184"/>
    </row>
    <row r="179" spans="1:13" ht="14.1" customHeight="1" x14ac:dyDescent="0.25">
      <c r="B179" s="49"/>
      <c r="C179" s="271" t="s">
        <v>73</v>
      </c>
      <c r="D179" s="265">
        <v>21527</v>
      </c>
      <c r="E179" s="265">
        <v>25497</v>
      </c>
      <c r="F179" s="265"/>
      <c r="G179" s="265">
        <v>29543.619149999999</v>
      </c>
      <c r="H179" s="375">
        <f t="shared" ref="H179:H184" si="11">E179-G179</f>
        <v>-4046.6191499999986</v>
      </c>
      <c r="I179" s="380">
        <v>23116.44168</v>
      </c>
      <c r="J179" s="79"/>
      <c r="K179" s="57"/>
      <c r="L179" s="184"/>
      <c r="M179" s="184"/>
    </row>
    <row r="180" spans="1:13" ht="14.1" customHeight="1" x14ac:dyDescent="0.25">
      <c r="B180" s="49"/>
      <c r="C180" s="106" t="s">
        <v>11</v>
      </c>
      <c r="D180" s="265">
        <v>5603</v>
      </c>
      <c r="E180" s="265">
        <v>6636</v>
      </c>
      <c r="F180" s="265">
        <v>257.29109999999997</v>
      </c>
      <c r="G180" s="265">
        <v>4670.2624100000003</v>
      </c>
      <c r="H180" s="375">
        <f t="shared" si="11"/>
        <v>1965.7375899999997</v>
      </c>
      <c r="I180" s="380">
        <v>2704.6756599999999</v>
      </c>
      <c r="J180" s="79"/>
      <c r="K180" s="57"/>
      <c r="L180" s="184"/>
      <c r="M180" s="184"/>
    </row>
    <row r="181" spans="1:13" ht="14.1" customHeight="1" x14ac:dyDescent="0.25">
      <c r="B181" s="49"/>
      <c r="C181" s="106" t="s">
        <v>47</v>
      </c>
      <c r="D181" s="265">
        <v>1693</v>
      </c>
      <c r="E181" s="265">
        <v>1793</v>
      </c>
      <c r="F181" s="265">
        <v>67.155879999999996</v>
      </c>
      <c r="G181" s="265">
        <v>3552.7689500000001</v>
      </c>
      <c r="H181" s="375">
        <f t="shared" si="11"/>
        <v>-1759.7689500000001</v>
      </c>
      <c r="I181" s="380">
        <v>2575.2249999999999</v>
      </c>
      <c r="J181" s="79"/>
      <c r="K181" s="57"/>
      <c r="L181" s="184"/>
      <c r="M181" s="184"/>
    </row>
    <row r="182" spans="1:13" ht="14.25" customHeight="1" thickBot="1" x14ac:dyDescent="0.3">
      <c r="B182" s="49"/>
      <c r="C182" s="298" t="s">
        <v>46</v>
      </c>
      <c r="D182" s="265">
        <v>5666</v>
      </c>
      <c r="E182" s="265">
        <v>5902</v>
      </c>
      <c r="F182" s="265">
        <v>5.92</v>
      </c>
      <c r="G182" s="265">
        <v>3862.0915500000001</v>
      </c>
      <c r="H182" s="375">
        <f t="shared" si="11"/>
        <v>2039.9084499999999</v>
      </c>
      <c r="I182" s="380">
        <v>2992.2259199999999</v>
      </c>
      <c r="J182" s="79"/>
      <c r="K182" s="57"/>
      <c r="L182" s="184"/>
      <c r="M182" s="184"/>
    </row>
    <row r="183" spans="1:13" ht="14.1" customHeight="1" thickBot="1" x14ac:dyDescent="0.3">
      <c r="B183" s="49"/>
      <c r="C183" s="109" t="s">
        <v>38</v>
      </c>
      <c r="D183" s="266">
        <v>5500</v>
      </c>
      <c r="E183" s="266">
        <v>5500</v>
      </c>
      <c r="F183" s="266"/>
      <c r="G183" s="266">
        <v>4792.5846899999997</v>
      </c>
      <c r="H183" s="376">
        <f t="shared" si="11"/>
        <v>707.41531000000032</v>
      </c>
      <c r="I183" s="381">
        <v>2050.0937600000002</v>
      </c>
      <c r="J183" s="79"/>
      <c r="K183" s="57"/>
      <c r="L183" s="184"/>
      <c r="M183" s="184"/>
    </row>
    <row r="184" spans="1:13" ht="14.1" customHeight="1" x14ac:dyDescent="0.25">
      <c r="B184" s="49"/>
      <c r="C184" s="105" t="s">
        <v>17</v>
      </c>
      <c r="D184" s="208">
        <v>8000</v>
      </c>
      <c r="E184" s="208">
        <v>8000</v>
      </c>
      <c r="F184" s="208">
        <f>F185+F186</f>
        <v>104.28708</v>
      </c>
      <c r="G184" s="208">
        <f>G185+G186</f>
        <v>3809.8999800000001</v>
      </c>
      <c r="H184" s="374">
        <f t="shared" si="11"/>
        <v>4190.1000199999999</v>
      </c>
      <c r="I184" s="379">
        <f>I185+I186</f>
        <v>5330.3623399999997</v>
      </c>
      <c r="J184" s="79"/>
      <c r="K184" s="57"/>
      <c r="L184" s="184"/>
      <c r="M184" s="184"/>
    </row>
    <row r="185" spans="1:13" ht="14.1" customHeight="1" x14ac:dyDescent="0.25">
      <c r="B185" s="49"/>
      <c r="C185" s="106" t="s">
        <v>29</v>
      </c>
      <c r="D185" s="265"/>
      <c r="E185" s="265"/>
      <c r="F185" s="265"/>
      <c r="G185" s="265">
        <v>398.67167000000001</v>
      </c>
      <c r="H185" s="375"/>
      <c r="I185" s="380">
        <v>1428.43797</v>
      </c>
      <c r="J185" s="79"/>
      <c r="K185" s="57"/>
      <c r="L185" s="184"/>
      <c r="M185" s="184"/>
    </row>
    <row r="186" spans="1:13" ht="14.1" customHeight="1" thickBot="1" x14ac:dyDescent="0.3">
      <c r="B186" s="49"/>
      <c r="C186" s="108" t="s">
        <v>48</v>
      </c>
      <c r="D186" s="210"/>
      <c r="E186" s="210"/>
      <c r="F186" s="210">
        <v>104.28708</v>
      </c>
      <c r="G186" s="210">
        <v>3411.22831</v>
      </c>
      <c r="H186" s="377"/>
      <c r="I186" s="382">
        <v>3901.9243700000002</v>
      </c>
      <c r="J186" s="82"/>
      <c r="K186" s="57"/>
      <c r="L186" s="184"/>
      <c r="M186" s="184"/>
    </row>
    <row r="187" spans="1:13" ht="14.1" customHeight="1" thickBot="1" x14ac:dyDescent="0.3">
      <c r="B187" s="49"/>
      <c r="C187" s="109" t="s">
        <v>13</v>
      </c>
      <c r="D187" s="266">
        <v>10</v>
      </c>
      <c r="E187" s="266">
        <v>10</v>
      </c>
      <c r="F187" s="266"/>
      <c r="G187" s="266">
        <v>0.77705000000000002</v>
      </c>
      <c r="H187" s="376">
        <f>E187-G187</f>
        <v>9.2229500000000009</v>
      </c>
      <c r="I187" s="381">
        <v>0.61560000000000004</v>
      </c>
      <c r="J187" s="79"/>
      <c r="K187" s="57"/>
      <c r="L187" s="184"/>
      <c r="M187" s="184"/>
    </row>
    <row r="188" spans="1:13" ht="14.1" customHeight="1" thickBot="1" x14ac:dyDescent="0.3">
      <c r="B188" s="49"/>
      <c r="C188" s="107" t="s">
        <v>49</v>
      </c>
      <c r="D188" s="209"/>
      <c r="E188" s="209"/>
      <c r="F188" s="209">
        <v>0.31823000000000001</v>
      </c>
      <c r="G188" s="209">
        <v>67.591849999999994</v>
      </c>
      <c r="H188" s="378">
        <f>E188-G188</f>
        <v>-67.591849999999994</v>
      </c>
      <c r="I188" s="383">
        <v>52.215730000000001</v>
      </c>
      <c r="J188" s="79"/>
      <c r="K188" s="57"/>
      <c r="L188" s="184"/>
      <c r="M188" s="184"/>
    </row>
    <row r="189" spans="1:13" ht="16.5" thickBot="1" x14ac:dyDescent="0.3">
      <c r="A189" s="3"/>
      <c r="B189" s="29"/>
      <c r="C189" s="110" t="s">
        <v>9</v>
      </c>
      <c r="D189" s="179">
        <f>D178+D183+D184+D187</f>
        <v>47999</v>
      </c>
      <c r="E189" s="179">
        <f>E178+E183+E184+E187</f>
        <v>53338</v>
      </c>
      <c r="F189" s="179">
        <f>F178+F183+F184+F187+F188</f>
        <v>434.97228999999999</v>
      </c>
      <c r="G189" s="179">
        <f>G178+G183+G184+G187+G188</f>
        <v>50299.595629999989</v>
      </c>
      <c r="H189" s="274">
        <f>H178+H183+H184+H187+H188</f>
        <v>3038.4043700000011</v>
      </c>
      <c r="I189" s="339">
        <f>I178+I183+I184+I187+I188</f>
        <v>38821.855690000004</v>
      </c>
      <c r="J189" s="306"/>
      <c r="K189" s="57"/>
      <c r="L189" s="184"/>
      <c r="M189" s="184"/>
    </row>
    <row r="190" spans="1:13" ht="14.1" customHeight="1" x14ac:dyDescent="0.25">
      <c r="A190" s="3"/>
      <c r="B190" s="29"/>
      <c r="C190" s="282" t="s">
        <v>74</v>
      </c>
      <c r="D190" s="66"/>
      <c r="E190" s="66"/>
      <c r="F190" s="66"/>
      <c r="G190" s="66"/>
      <c r="H190" s="281"/>
      <c r="I190" s="281"/>
      <c r="J190" s="140"/>
      <c r="K190" s="30"/>
      <c r="L190" s="140"/>
      <c r="M190" s="140"/>
    </row>
    <row r="191" spans="1:13" ht="15.75" thickBot="1" x14ac:dyDescent="0.3">
      <c r="B191" s="58"/>
      <c r="C191" s="297" t="s">
        <v>117</v>
      </c>
      <c r="D191" s="67"/>
      <c r="E191" s="67"/>
      <c r="F191" s="67"/>
      <c r="G191" s="67"/>
      <c r="H191" s="59"/>
      <c r="I191" s="59"/>
      <c r="J191" s="59"/>
      <c r="K191" s="60"/>
      <c r="L191" s="79"/>
      <c r="M191" s="79"/>
    </row>
    <row r="192" spans="1:13" ht="14.1" customHeight="1" thickTop="1" x14ac:dyDescent="0.25"/>
    <row r="193" spans="1:13" s="40" customFormat="1" ht="17.100000000000001" customHeight="1" thickBot="1" x14ac:dyDescent="0.3">
      <c r="A193" s="78"/>
      <c r="B193" s="80"/>
      <c r="C193" s="91" t="s">
        <v>50</v>
      </c>
      <c r="D193" s="80"/>
      <c r="E193" s="80"/>
      <c r="F193" s="80"/>
      <c r="G193" s="80"/>
      <c r="H193" s="80"/>
      <c r="I193" s="80"/>
      <c r="J193" s="80"/>
      <c r="K193" s="78"/>
      <c r="L193" s="78"/>
      <c r="M193" s="78"/>
    </row>
    <row r="194" spans="1:13" ht="17.100000000000001" customHeight="1" thickTop="1" x14ac:dyDescent="0.25">
      <c r="B194" s="392" t="s">
        <v>1</v>
      </c>
      <c r="C194" s="393"/>
      <c r="D194" s="393"/>
      <c r="E194" s="393"/>
      <c r="F194" s="393"/>
      <c r="G194" s="393"/>
      <c r="H194" s="393"/>
      <c r="I194" s="393"/>
      <c r="J194" s="393"/>
      <c r="K194" s="394"/>
      <c r="L194" s="182"/>
      <c r="M194" s="182"/>
    </row>
    <row r="195" spans="1:13" ht="6" customHeight="1" thickBot="1" x14ac:dyDescent="0.3">
      <c r="B195" s="81"/>
      <c r="C195" s="79"/>
      <c r="D195" s="79"/>
      <c r="E195" s="79"/>
      <c r="F195" s="79"/>
      <c r="G195" s="79"/>
      <c r="H195" s="79"/>
      <c r="I195" s="79"/>
      <c r="J195" s="79"/>
      <c r="K195" s="70"/>
      <c r="L195" s="115"/>
      <c r="M195" s="115"/>
    </row>
    <row r="196" spans="1:13" s="3" customFormat="1" ht="14.1" customHeight="1" thickBot="1" x14ac:dyDescent="0.3">
      <c r="B196" s="71"/>
      <c r="C196" s="387" t="s">
        <v>2</v>
      </c>
      <c r="D196" s="388"/>
      <c r="E196"/>
      <c r="F196"/>
      <c r="G196" s="72"/>
      <c r="H196" s="72"/>
      <c r="I196" s="72"/>
      <c r="J196" s="140"/>
      <c r="K196" s="68"/>
      <c r="L196" s="4"/>
      <c r="M196" s="4"/>
    </row>
    <row r="197" spans="1:13" ht="16.5" customHeight="1" x14ac:dyDescent="0.25">
      <c r="B197" s="73"/>
      <c r="C197" s="246" t="s">
        <v>72</v>
      </c>
      <c r="D197" s="247">
        <v>4622</v>
      </c>
      <c r="E197" s="267"/>
      <c r="F197" s="217"/>
      <c r="G197" s="74"/>
      <c r="H197" s="74"/>
      <c r="I197" s="74"/>
      <c r="J197" s="157"/>
      <c r="K197" s="70"/>
      <c r="L197" s="115"/>
      <c r="M197" s="115"/>
    </row>
    <row r="198" spans="1:13" ht="14.1" customHeight="1" x14ac:dyDescent="0.25">
      <c r="B198" s="73"/>
      <c r="C198" s="249" t="s">
        <v>44</v>
      </c>
      <c r="D198" s="250">
        <v>24433</v>
      </c>
      <c r="E198" s="267"/>
      <c r="F198" s="217"/>
      <c r="G198" s="74"/>
      <c r="H198" s="74"/>
      <c r="I198" s="74"/>
      <c r="J198" s="157"/>
      <c r="K198" s="70"/>
      <c r="L198" s="115"/>
      <c r="M198" s="115"/>
    </row>
    <row r="199" spans="1:13" ht="14.1" customHeight="1" thickBot="1" x14ac:dyDescent="0.3">
      <c r="B199" s="73"/>
      <c r="C199" s="251" t="s">
        <v>28</v>
      </c>
      <c r="D199" s="250">
        <v>382</v>
      </c>
      <c r="E199" s="267"/>
      <c r="F199" s="217"/>
      <c r="G199" s="87"/>
      <c r="H199" s="74"/>
      <c r="I199" s="74"/>
      <c r="J199" s="157"/>
      <c r="K199" s="70"/>
      <c r="L199" s="115"/>
      <c r="M199" s="115"/>
    </row>
    <row r="200" spans="1:13" ht="14.1" customHeight="1" thickBot="1" x14ac:dyDescent="0.3">
      <c r="B200" s="73"/>
      <c r="C200" s="252" t="s">
        <v>31</v>
      </c>
      <c r="D200" s="253">
        <f>SUM(D197:D199)</f>
        <v>29437</v>
      </c>
      <c r="E200" s="267"/>
      <c r="F200"/>
      <c r="G200" s="87"/>
      <c r="H200" s="74"/>
      <c r="I200" s="74"/>
      <c r="J200" s="157"/>
      <c r="K200" s="70"/>
      <c r="L200" s="115"/>
      <c r="M200" s="115"/>
    </row>
    <row r="201" spans="1:13" ht="13.5" customHeight="1" x14ac:dyDescent="0.25">
      <c r="B201" s="81"/>
      <c r="C201" s="268" t="s">
        <v>105</v>
      </c>
      <c r="D201" s="260"/>
      <c r="E201" s="260"/>
      <c r="F201" s="82"/>
      <c r="G201" s="83"/>
      <c r="H201" s="79"/>
      <c r="I201" s="79"/>
      <c r="J201" s="79"/>
      <c r="K201" s="70"/>
      <c r="L201" s="115"/>
      <c r="M201" s="115"/>
    </row>
    <row r="202" spans="1:13" ht="14.25" customHeight="1" x14ac:dyDescent="0.25">
      <c r="B202" s="81"/>
      <c r="C202" s="264" t="s">
        <v>106</v>
      </c>
      <c r="D202" s="83"/>
      <c r="E202" s="83"/>
      <c r="F202" s="79"/>
      <c r="G202" s="79"/>
      <c r="H202" s="79"/>
      <c r="I202" s="79"/>
      <c r="J202" s="79"/>
      <c r="K202" s="70"/>
      <c r="L202" s="115"/>
      <c r="M202" s="115"/>
    </row>
    <row r="203" spans="1:13" ht="14.1" customHeight="1" thickBot="1" x14ac:dyDescent="0.3">
      <c r="B203" s="81"/>
      <c r="D203" s="83"/>
      <c r="E203" s="83"/>
      <c r="F203" s="79"/>
      <c r="G203" s="79"/>
      <c r="H203" s="79"/>
      <c r="I203" s="79"/>
      <c r="J203" s="79"/>
      <c r="K203" s="70"/>
      <c r="L203" s="115"/>
      <c r="M203" s="115"/>
    </row>
    <row r="204" spans="1:13" ht="17.100000000000001" customHeight="1" x14ac:dyDescent="0.25">
      <c r="B204" s="389" t="s">
        <v>8</v>
      </c>
      <c r="C204" s="390"/>
      <c r="D204" s="390"/>
      <c r="E204" s="390"/>
      <c r="F204" s="390"/>
      <c r="G204" s="390"/>
      <c r="H204" s="390"/>
      <c r="I204" s="390"/>
      <c r="J204" s="390"/>
      <c r="K204" s="391"/>
      <c r="L204" s="182"/>
      <c r="M204" s="182"/>
    </row>
    <row r="205" spans="1:13" ht="6" customHeight="1" thickBot="1" x14ac:dyDescent="0.3">
      <c r="B205" s="84"/>
      <c r="C205" s="85"/>
      <c r="D205" s="85"/>
      <c r="E205" s="85"/>
      <c r="F205" s="85"/>
      <c r="G205" s="85"/>
      <c r="H205" s="85"/>
      <c r="I205" s="85"/>
      <c r="J205" s="85"/>
      <c r="K205" s="86"/>
      <c r="L205" s="85"/>
      <c r="M205" s="85"/>
    </row>
    <row r="206" spans="1:13" ht="62.25" customHeight="1" thickBot="1" x14ac:dyDescent="0.3">
      <c r="B206" s="81"/>
      <c r="C206" s="104" t="s">
        <v>19</v>
      </c>
      <c r="D206" s="366" t="s">
        <v>20</v>
      </c>
      <c r="E206" s="104" t="str">
        <f>F19</f>
        <v>LANDET KVANTUM UKE 51</v>
      </c>
      <c r="F206" s="104" t="str">
        <f>G19</f>
        <v>LANDET KVANTUM T.O.M UKE 51</v>
      </c>
      <c r="G206" s="104" t="str">
        <f>I19</f>
        <v>RESTKVOTER</v>
      </c>
      <c r="H206" s="104" t="str">
        <f>J19</f>
        <v>LANDET KVANTUM T.O.M. UKE 51 2018</v>
      </c>
      <c r="I206" s="79"/>
      <c r="J206" s="79"/>
      <c r="K206" s="70"/>
      <c r="L206" s="115"/>
      <c r="M206" s="115"/>
    </row>
    <row r="207" spans="1:13" s="95" customFormat="1" ht="14.1" customHeight="1" thickBot="1" x14ac:dyDescent="0.3">
      <c r="B207" s="92"/>
      <c r="C207" s="109" t="s">
        <v>51</v>
      </c>
      <c r="D207" s="367">
        <v>1100</v>
      </c>
      <c r="E207" s="370">
        <v>14.597379999999999</v>
      </c>
      <c r="F207" s="370">
        <v>1127.3023900000001</v>
      </c>
      <c r="G207" s="370">
        <f>D207-F207</f>
        <v>-27.302390000000059</v>
      </c>
      <c r="H207" s="370">
        <v>1072.3961400000001</v>
      </c>
      <c r="I207" s="93"/>
      <c r="J207" s="159"/>
      <c r="K207" s="94"/>
      <c r="L207" s="98"/>
      <c r="M207" s="98"/>
    </row>
    <row r="208" spans="1:13" ht="14.1" customHeight="1" thickBot="1" x14ac:dyDescent="0.3">
      <c r="B208" s="81"/>
      <c r="C208" s="111" t="s">
        <v>45</v>
      </c>
      <c r="D208" s="367">
        <v>3472</v>
      </c>
      <c r="E208" s="370">
        <v>139.49614</v>
      </c>
      <c r="F208" s="370">
        <v>3364.8919500000002</v>
      </c>
      <c r="G208" s="370">
        <f t="shared" ref="G208:G210" si="12">D208-F208</f>
        <v>107.10804999999982</v>
      </c>
      <c r="H208" s="370">
        <v>4457.9201199999998</v>
      </c>
      <c r="I208" s="103"/>
      <c r="J208" s="103"/>
      <c r="K208" s="70"/>
      <c r="L208" s="115"/>
      <c r="M208" s="115"/>
    </row>
    <row r="209" spans="2:13" s="95" customFormat="1" ht="14.1" customHeight="1" thickBot="1" x14ac:dyDescent="0.3">
      <c r="B209" s="92"/>
      <c r="C209" s="107" t="s">
        <v>36</v>
      </c>
      <c r="D209" s="368">
        <v>50</v>
      </c>
      <c r="E209" s="370"/>
      <c r="F209" s="370">
        <v>2.15734</v>
      </c>
      <c r="G209" s="370">
        <f t="shared" si="12"/>
        <v>47.842660000000002</v>
      </c>
      <c r="H209" s="370">
        <v>0.64959</v>
      </c>
      <c r="I209" s="93"/>
      <c r="J209" s="159"/>
      <c r="K209" s="94"/>
      <c r="L209" s="98"/>
      <c r="M209" s="98"/>
    </row>
    <row r="210" spans="2:13" s="95" customFormat="1" ht="14.1" customHeight="1" thickBot="1" x14ac:dyDescent="0.3">
      <c r="B210" s="88"/>
      <c r="C210" s="107" t="s">
        <v>56</v>
      </c>
      <c r="D210" s="368"/>
      <c r="E210" s="370"/>
      <c r="F210" s="370">
        <v>4.46638</v>
      </c>
      <c r="G210" s="370">
        <f t="shared" si="12"/>
        <v>-4.46638</v>
      </c>
      <c r="H210" s="370">
        <v>0.98834</v>
      </c>
      <c r="I210" s="89"/>
      <c r="J210" s="89"/>
      <c r="K210" s="90"/>
      <c r="L210" s="185"/>
      <c r="M210" s="185"/>
    </row>
    <row r="211" spans="2:13" ht="16.5" thickBot="1" x14ac:dyDescent="0.3">
      <c r="B211" s="81"/>
      <c r="C211" s="110" t="s">
        <v>52</v>
      </c>
      <c r="D211" s="369">
        <f>D197</f>
        <v>4622</v>
      </c>
      <c r="E211" s="372">
        <f>SUM(E207:E210)</f>
        <v>154.09351999999998</v>
      </c>
      <c r="F211" s="372">
        <f>SUM(F207:F210)</f>
        <v>4498.8180599999996</v>
      </c>
      <c r="G211" s="372">
        <f>D211-F211</f>
        <v>123.1819400000004</v>
      </c>
      <c r="H211" s="372">
        <f>H207+H208+H209+H210</f>
        <v>5531.9541899999995</v>
      </c>
      <c r="I211" s="79"/>
      <c r="J211" s="79"/>
      <c r="K211" s="70"/>
      <c r="L211" s="115"/>
      <c r="M211" s="115"/>
    </row>
    <row r="212" spans="2:13" s="69" customFormat="1" ht="9" customHeight="1" x14ac:dyDescent="0.25">
      <c r="B212" s="81"/>
      <c r="C212" s="65"/>
      <c r="D212" s="96"/>
      <c r="E212" s="96"/>
      <c r="F212" s="96"/>
      <c r="G212" s="96"/>
      <c r="H212" s="79"/>
      <c r="I212" s="79"/>
      <c r="J212" s="79"/>
      <c r="K212" s="70"/>
      <c r="L212" s="115"/>
      <c r="M212" s="115"/>
    </row>
    <row r="213" spans="2:13" ht="14.1" customHeight="1" thickBot="1" x14ac:dyDescent="0.3">
      <c r="B213" s="75"/>
      <c r="C213" s="76"/>
      <c r="D213" s="76"/>
      <c r="E213" s="76"/>
      <c r="F213" s="76"/>
      <c r="G213" s="102"/>
      <c r="H213" s="76"/>
      <c r="I213" s="76"/>
      <c r="J213" s="151"/>
      <c r="K213" s="77"/>
      <c r="L213" s="115"/>
      <c r="M213" s="115"/>
    </row>
    <row r="214" spans="2:13" ht="14.1" customHeight="1" thickTop="1" x14ac:dyDescent="0.25">
      <c r="B214" s="115"/>
      <c r="C214" s="115"/>
      <c r="D214" s="115"/>
      <c r="E214" s="115"/>
      <c r="F214" s="115"/>
      <c r="G214" s="153"/>
      <c r="H214" s="115"/>
      <c r="I214" s="115"/>
      <c r="J214" s="115"/>
      <c r="K214" s="115"/>
      <c r="L214" s="115"/>
      <c r="M214" s="115"/>
    </row>
    <row r="215" spans="2:13" ht="14.1" customHeight="1" x14ac:dyDescent="0.25">
      <c r="B215" s="115"/>
      <c r="C215" s="115"/>
      <c r="D215" s="115"/>
      <c r="E215" s="115"/>
      <c r="F215" s="115"/>
      <c r="G215" s="153"/>
      <c r="H215" s="115"/>
      <c r="I215" s="115"/>
      <c r="J215" s="115"/>
      <c r="K215" s="115"/>
      <c r="L215" s="115"/>
      <c r="M215" s="115"/>
    </row>
    <row r="216" spans="2:13" ht="14.1" customHeight="1" x14ac:dyDescent="0.25">
      <c r="B216" s="115"/>
      <c r="C216" s="115"/>
      <c r="D216" s="115"/>
      <c r="E216" s="115"/>
      <c r="F216" s="115"/>
      <c r="G216" s="153"/>
      <c r="H216" s="115"/>
      <c r="I216" s="115"/>
      <c r="J216" s="115"/>
      <c r="K216" s="115"/>
      <c r="L216" s="115"/>
      <c r="M216" s="115"/>
    </row>
    <row r="217" spans="2:13" ht="14.1" customHeight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s="78" customFormat="1" ht="17.100000000000001" customHeight="1" thickBot="1" x14ac:dyDescent="0.3">
      <c r="B221" s="80"/>
      <c r="C221" s="91" t="s">
        <v>87</v>
      </c>
      <c r="D221" s="80"/>
      <c r="E221" s="80"/>
      <c r="F221" s="80"/>
      <c r="G221" s="80"/>
      <c r="H221" s="80"/>
      <c r="I221" s="80"/>
      <c r="J221" s="80"/>
    </row>
    <row r="222" spans="2:13" ht="17.100000000000001" customHeight="1" thickTop="1" x14ac:dyDescent="0.25">
      <c r="B222" s="392" t="s">
        <v>1</v>
      </c>
      <c r="C222" s="393"/>
      <c r="D222" s="393"/>
      <c r="E222" s="393"/>
      <c r="F222" s="393"/>
      <c r="G222" s="393"/>
      <c r="H222" s="393"/>
      <c r="I222" s="393"/>
      <c r="J222" s="393"/>
      <c r="K222" s="394"/>
      <c r="L222" s="182"/>
      <c r="M222" s="182"/>
    </row>
    <row r="223" spans="2:13" ht="6" customHeight="1" thickBot="1" x14ac:dyDescent="0.3">
      <c r="B223" s="81"/>
      <c r="C223" s="79"/>
      <c r="D223" s="79"/>
      <c r="E223" s="79"/>
      <c r="F223" s="79"/>
      <c r="G223" s="79"/>
      <c r="H223" s="79"/>
      <c r="I223" s="79"/>
      <c r="J223" s="79"/>
      <c r="K223" s="117"/>
      <c r="L223" s="115"/>
      <c r="M223" s="115"/>
    </row>
    <row r="224" spans="2:13" s="3" customFormat="1" ht="14.1" customHeight="1" thickBot="1" x14ac:dyDescent="0.3">
      <c r="B224" s="139"/>
      <c r="C224" s="387" t="s">
        <v>2</v>
      </c>
      <c r="D224" s="388"/>
      <c r="E224"/>
      <c r="F224"/>
      <c r="G224" s="140"/>
      <c r="H224" s="140"/>
      <c r="I224" s="140"/>
      <c r="J224" s="140"/>
      <c r="K224" s="113"/>
      <c r="L224" s="4"/>
      <c r="M224" s="4"/>
    </row>
    <row r="225" spans="2:14" ht="16.5" customHeight="1" x14ac:dyDescent="0.25">
      <c r="B225" s="142"/>
      <c r="C225" s="246" t="s">
        <v>72</v>
      </c>
      <c r="D225" s="247">
        <v>3536</v>
      </c>
      <c r="E225" s="267"/>
      <c r="F225" s="217"/>
      <c r="G225" s="157"/>
      <c r="H225" s="157"/>
      <c r="I225" s="157"/>
      <c r="J225" s="157"/>
      <c r="K225" s="117"/>
      <c r="L225" s="115"/>
      <c r="M225" s="115"/>
    </row>
    <row r="226" spans="2:14" ht="16.5" customHeight="1" x14ac:dyDescent="0.25">
      <c r="B226" s="142"/>
      <c r="C226" s="249" t="s">
        <v>44</v>
      </c>
      <c r="D226" s="250">
        <v>2504</v>
      </c>
      <c r="E226" s="267"/>
      <c r="F226" s="217"/>
      <c r="G226" s="157"/>
      <c r="H226" s="157"/>
      <c r="I226" s="157"/>
      <c r="J226" s="157"/>
      <c r="K226" s="117"/>
      <c r="L226" s="115"/>
      <c r="M226" s="115"/>
    </row>
    <row r="227" spans="2:14" ht="14.1" customHeight="1" thickBot="1" x14ac:dyDescent="0.3">
      <c r="B227" s="142"/>
      <c r="C227" s="249" t="s">
        <v>28</v>
      </c>
      <c r="D227" s="250">
        <v>123</v>
      </c>
      <c r="E227" s="267"/>
      <c r="F227" s="217"/>
      <c r="G227" s="157"/>
      <c r="H227" s="157"/>
      <c r="I227" s="157"/>
      <c r="J227" s="157"/>
      <c r="K227" s="117"/>
      <c r="L227" s="115"/>
      <c r="M227" s="115"/>
    </row>
    <row r="228" spans="2:14" ht="14.1" customHeight="1" thickBot="1" x14ac:dyDescent="0.3">
      <c r="B228" s="142"/>
      <c r="C228" s="252" t="s">
        <v>31</v>
      </c>
      <c r="D228" s="253">
        <f>SUM(D225:D227)</f>
        <v>6163</v>
      </c>
      <c r="E228" s="267"/>
      <c r="F228"/>
      <c r="G228" s="87"/>
      <c r="H228" s="157"/>
      <c r="I228" s="157"/>
      <c r="J228" s="157"/>
      <c r="K228" s="117"/>
      <c r="L228" s="115"/>
      <c r="M228" s="115"/>
    </row>
    <row r="229" spans="2:14" ht="18.75" customHeight="1" thickBot="1" x14ac:dyDescent="0.3">
      <c r="B229" s="81"/>
      <c r="C229" s="231" t="s">
        <v>119</v>
      </c>
      <c r="D229" s="260"/>
      <c r="E229" s="260"/>
      <c r="F229" s="82"/>
      <c r="G229" s="83"/>
      <c r="H229" s="79"/>
      <c r="I229" s="79"/>
      <c r="J229" s="79"/>
      <c r="K229" s="117"/>
      <c r="L229" s="115"/>
      <c r="M229" s="115"/>
    </row>
    <row r="230" spans="2:14" ht="17.100000000000001" customHeight="1" x14ac:dyDescent="0.25">
      <c r="B230" s="389" t="s">
        <v>8</v>
      </c>
      <c r="C230" s="390"/>
      <c r="D230" s="390"/>
      <c r="E230" s="390"/>
      <c r="F230" s="390"/>
      <c r="G230" s="390"/>
      <c r="H230" s="390"/>
      <c r="I230" s="390"/>
      <c r="J230" s="390"/>
      <c r="K230" s="391"/>
      <c r="L230" s="182"/>
      <c r="M230" s="182"/>
    </row>
    <row r="231" spans="2:14" ht="6" customHeight="1" thickBot="1" x14ac:dyDescent="0.3">
      <c r="B231" s="84"/>
      <c r="C231" s="85"/>
      <c r="D231" s="85"/>
      <c r="E231" s="85"/>
      <c r="F231" s="85"/>
      <c r="G231" s="85"/>
      <c r="H231" s="85"/>
      <c r="I231" s="85"/>
      <c r="J231" s="85"/>
      <c r="K231" s="86"/>
      <c r="L231" s="85"/>
      <c r="M231" s="85"/>
    </row>
    <row r="232" spans="2:14" ht="62.25" customHeight="1" thickBot="1" x14ac:dyDescent="0.3">
      <c r="B232" s="81"/>
      <c r="C232" s="292" t="s">
        <v>88</v>
      </c>
      <c r="D232" s="302" t="s">
        <v>89</v>
      </c>
      <c r="E232" s="292" t="s">
        <v>118</v>
      </c>
      <c r="F232" s="292" t="str">
        <f>E206</f>
        <v>LANDET KVANTUM UKE 51</v>
      </c>
      <c r="G232" s="292" t="str">
        <f>F206</f>
        <v>LANDET KVANTUM T.O.M UKE 51</v>
      </c>
      <c r="H232" s="293" t="s">
        <v>62</v>
      </c>
      <c r="I232" s="292" t="str">
        <f>H206</f>
        <v>LANDET KVANTUM T.O.M. UKE 51 2018</v>
      </c>
      <c r="J232" s="115"/>
      <c r="K232" s="42"/>
      <c r="L232" s="115"/>
      <c r="M232" s="115"/>
      <c r="N232" s="115"/>
    </row>
    <row r="233" spans="2:14" s="95" customFormat="1" ht="14.1" customHeight="1" thickBot="1" x14ac:dyDescent="0.3">
      <c r="B233" s="158"/>
      <c r="C233" s="109" t="s">
        <v>90</v>
      </c>
      <c r="D233" s="419">
        <v>1650</v>
      </c>
      <c r="E233" s="422">
        <v>1650</v>
      </c>
      <c r="F233" s="384">
        <f>SUM(F234:F235)</f>
        <v>0</v>
      </c>
      <c r="G233" s="384">
        <f>SUM(G234:G235)</f>
        <v>1595.15535</v>
      </c>
      <c r="H233" s="416">
        <f>E233-G233</f>
        <v>54.844650000000001</v>
      </c>
      <c r="I233" s="384">
        <f>SUM(I234:I235)</f>
        <v>2080.6275000000001</v>
      </c>
      <c r="J233" s="98"/>
      <c r="K233" s="300"/>
      <c r="L233" s="98"/>
      <c r="M233" s="98"/>
      <c r="N233" s="98"/>
    </row>
    <row r="234" spans="2:14" s="95" customFormat="1" ht="14.1" customHeight="1" thickBot="1" x14ac:dyDescent="0.3">
      <c r="B234" s="158"/>
      <c r="C234" s="294" t="s">
        <v>79</v>
      </c>
      <c r="D234" s="420"/>
      <c r="E234" s="423"/>
      <c r="F234" s="385"/>
      <c r="G234" s="385">
        <v>1221.97955</v>
      </c>
      <c r="H234" s="417"/>
      <c r="I234" s="385">
        <v>1633.6824999999999</v>
      </c>
      <c r="J234" s="98"/>
      <c r="K234" s="300"/>
      <c r="L234" s="98"/>
      <c r="M234" s="98"/>
      <c r="N234" s="98"/>
    </row>
    <row r="235" spans="2:14" s="95" customFormat="1" ht="14.1" customHeight="1" thickBot="1" x14ac:dyDescent="0.3">
      <c r="B235" s="158"/>
      <c r="C235" s="294" t="s">
        <v>80</v>
      </c>
      <c r="D235" s="421"/>
      <c r="E235" s="424"/>
      <c r="F235" s="386"/>
      <c r="G235" s="386">
        <v>373.17579999999998</v>
      </c>
      <c r="H235" s="418"/>
      <c r="I235" s="386">
        <v>446.94499999999999</v>
      </c>
      <c r="J235" s="98"/>
      <c r="K235" s="300"/>
      <c r="L235" s="98"/>
      <c r="M235" s="98"/>
      <c r="N235" s="98"/>
    </row>
    <row r="236" spans="2:14" s="95" customFormat="1" ht="14.1" customHeight="1" thickBot="1" x14ac:dyDescent="0.3">
      <c r="B236" s="158"/>
      <c r="C236" s="109" t="s">
        <v>91</v>
      </c>
      <c r="D236" s="419">
        <v>943</v>
      </c>
      <c r="E236" s="422">
        <v>1266</v>
      </c>
      <c r="F236" s="384">
        <f>SUM(F237:F238)</f>
        <v>0</v>
      </c>
      <c r="G236" s="384">
        <f>SUM(G237:G238)</f>
        <v>1334.9613099999999</v>
      </c>
      <c r="H236" s="416">
        <f>E236-G236</f>
        <v>-68.961309999999912</v>
      </c>
      <c r="I236" s="384">
        <f>SUM(I237:I238)</f>
        <v>1704.7794100000001</v>
      </c>
      <c r="J236" s="98"/>
      <c r="K236" s="300"/>
      <c r="L236" s="98"/>
      <c r="M236" s="98"/>
      <c r="N236" s="98"/>
    </row>
    <row r="237" spans="2:14" s="95" customFormat="1" ht="14.1" customHeight="1" thickBot="1" x14ac:dyDescent="0.3">
      <c r="B237" s="158"/>
      <c r="C237" s="294" t="s">
        <v>79</v>
      </c>
      <c r="D237" s="420"/>
      <c r="E237" s="423"/>
      <c r="F237" s="385"/>
      <c r="G237" s="385">
        <v>1037.3317099999999</v>
      </c>
      <c r="H237" s="417"/>
      <c r="I237" s="385">
        <v>1421.3184000000001</v>
      </c>
      <c r="J237" s="98"/>
      <c r="K237" s="300"/>
      <c r="L237" s="98"/>
      <c r="M237" s="98"/>
      <c r="N237" s="98"/>
    </row>
    <row r="238" spans="2:14" s="95" customFormat="1" ht="14.1" customHeight="1" thickBot="1" x14ac:dyDescent="0.3">
      <c r="B238" s="158"/>
      <c r="C238" s="294" t="s">
        <v>80</v>
      </c>
      <c r="D238" s="421"/>
      <c r="E238" s="424"/>
      <c r="F238" s="386"/>
      <c r="G238" s="386">
        <v>297.62959999999998</v>
      </c>
      <c r="H238" s="418"/>
      <c r="I238" s="386">
        <v>283.46100999999999</v>
      </c>
      <c r="J238" s="98"/>
      <c r="K238" s="300"/>
      <c r="L238" s="98"/>
      <c r="M238" s="98"/>
      <c r="N238" s="98"/>
    </row>
    <row r="239" spans="2:14" s="95" customFormat="1" ht="14.1" customHeight="1" thickBot="1" x14ac:dyDescent="0.3">
      <c r="B239" s="158"/>
      <c r="C239" s="109" t="s">
        <v>92</v>
      </c>
      <c r="D239" s="419">
        <v>943</v>
      </c>
      <c r="E239" s="422">
        <v>1143</v>
      </c>
      <c r="F239" s="384">
        <f>SUM(F240:F241)</f>
        <v>88.503</v>
      </c>
      <c r="G239" s="384">
        <f>SUM(G240:G241)</f>
        <v>1159.64707</v>
      </c>
      <c r="H239" s="416">
        <f>E239-G239</f>
        <v>-16.647069999999985</v>
      </c>
      <c r="I239" s="384">
        <f>SUM(I240:I241)</f>
        <v>1302.3629999999998</v>
      </c>
      <c r="J239" s="98"/>
      <c r="K239" s="300"/>
      <c r="L239" s="98"/>
      <c r="M239" s="98"/>
      <c r="N239" s="98"/>
    </row>
    <row r="240" spans="2:14" s="95" customFormat="1" ht="14.1" customHeight="1" thickBot="1" x14ac:dyDescent="0.3">
      <c r="B240" s="158"/>
      <c r="C240" s="294" t="s">
        <v>79</v>
      </c>
      <c r="D240" s="420"/>
      <c r="E240" s="423"/>
      <c r="F240" s="385">
        <v>67.114999999999995</v>
      </c>
      <c r="G240" s="385">
        <v>875.25906999999995</v>
      </c>
      <c r="H240" s="417"/>
      <c r="I240" s="385">
        <v>1056.3219999999999</v>
      </c>
      <c r="J240" s="98"/>
      <c r="K240" s="300"/>
      <c r="L240" s="98"/>
      <c r="M240" s="98"/>
      <c r="N240" s="98"/>
    </row>
    <row r="241" spans="2:14" s="95" customFormat="1" ht="14.1" customHeight="1" thickBot="1" x14ac:dyDescent="0.3">
      <c r="B241" s="158"/>
      <c r="C241" s="294" t="s">
        <v>80</v>
      </c>
      <c r="D241" s="421"/>
      <c r="E241" s="424"/>
      <c r="F241" s="386">
        <v>21.388000000000002</v>
      </c>
      <c r="G241" s="386">
        <v>284.38799999999998</v>
      </c>
      <c r="H241" s="418"/>
      <c r="I241" s="386">
        <v>246.041</v>
      </c>
      <c r="J241" s="98"/>
      <c r="K241" s="300"/>
      <c r="L241" s="98"/>
      <c r="M241" s="98"/>
      <c r="N241" s="98"/>
    </row>
    <row r="242" spans="2:14" s="95" customFormat="1" ht="14.1" customHeight="1" thickBot="1" x14ac:dyDescent="0.3">
      <c r="B242" s="88"/>
      <c r="C242" s="107" t="s">
        <v>56</v>
      </c>
      <c r="D242" s="299"/>
      <c r="E242" s="304"/>
      <c r="F242" s="371"/>
      <c r="G242" s="371"/>
      <c r="H242" s="295"/>
      <c r="I242" s="371"/>
      <c r="J242" s="98"/>
      <c r="K242" s="301"/>
      <c r="L242" s="185"/>
      <c r="M242" s="185"/>
      <c r="N242" s="185"/>
    </row>
    <row r="243" spans="2:14" ht="16.5" thickBot="1" x14ac:dyDescent="0.3">
      <c r="B243" s="81"/>
      <c r="C243" s="110" t="s">
        <v>52</v>
      </c>
      <c r="D243" s="303">
        <f>SUM(D233:D242)</f>
        <v>3536</v>
      </c>
      <c r="E243" s="305">
        <f>SUM(E233:E242)</f>
        <v>4059</v>
      </c>
      <c r="F243" s="372">
        <f>F233+F236+F239+F242</f>
        <v>88.503</v>
      </c>
      <c r="G243" s="372">
        <f>G233+G236+G239+G242</f>
        <v>4089.7637299999997</v>
      </c>
      <c r="H243" s="296">
        <f>SUM(H233:H242)</f>
        <v>-30.763729999999896</v>
      </c>
      <c r="I243" s="372">
        <f>I233+I236+I239+I242</f>
        <v>5087.76991</v>
      </c>
      <c r="J243" s="115"/>
      <c r="K243" s="42"/>
      <c r="L243" s="115"/>
      <c r="M243" s="115"/>
      <c r="N243" s="115"/>
    </row>
    <row r="244" spans="2:14" s="69" customFormat="1" ht="9" customHeight="1" x14ac:dyDescent="0.25">
      <c r="B244" s="81"/>
      <c r="C244" s="65"/>
      <c r="D244" s="96"/>
      <c r="E244" s="96"/>
      <c r="F244" s="96"/>
      <c r="G244" s="96"/>
      <c r="H244" s="79"/>
      <c r="I244" s="79"/>
      <c r="J244" s="79"/>
      <c r="K244" s="117"/>
      <c r="L244" s="115"/>
      <c r="M244" s="115"/>
    </row>
    <row r="245" spans="2:14" ht="14.1" customHeight="1" thickBot="1" x14ac:dyDescent="0.3">
      <c r="B245" s="150"/>
      <c r="C245" s="151"/>
      <c r="D245" s="151"/>
      <c r="E245" s="151"/>
      <c r="F245" s="151"/>
      <c r="G245" s="102"/>
      <c r="H245" s="102"/>
      <c r="I245" s="151"/>
      <c r="J245" s="151"/>
      <c r="K245" s="152"/>
      <c r="L245" s="115"/>
      <c r="M245" s="115"/>
    </row>
    <row r="246" spans="2:14" ht="20.25" customHeight="1" thickTop="1" x14ac:dyDescent="0.25">
      <c r="B246" s="69"/>
      <c r="C246" s="69"/>
      <c r="D246" s="69"/>
      <c r="E246" s="69"/>
      <c r="F246" s="69"/>
      <c r="G246" s="69"/>
      <c r="H246" s="69"/>
      <c r="K246" s="69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51
&amp;"-,Normal"&amp;11(iht. motatte landings- og sluttsedler fra fiskesalgslagene; alle tallstørrelser i hele tonn)&amp;R02.01.2020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UKE_51_2019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2019-12-10T13:49:57Z</cp:lastPrinted>
  <dcterms:created xsi:type="dcterms:W3CDTF">2011-07-06T12:13:20Z</dcterms:created>
  <dcterms:modified xsi:type="dcterms:W3CDTF">2020-01-03T12:04:14Z</dcterms:modified>
</cp:coreProperties>
</file>