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100" tabRatio="413"/>
  </bookViews>
  <sheets>
    <sheet name="UKE_7_2020" sheetId="1" r:id="rId1"/>
  </sheets>
  <definedNames>
    <definedName name="Z_14D440E4_F18A_4F78_9989_38C1B133222D_.wvu.Cols" localSheetId="0" hidden="1">UKE_7_2020!#REF!</definedName>
    <definedName name="Z_14D440E4_F18A_4F78_9989_38C1B133222D_.wvu.PrintArea" localSheetId="0" hidden="1">UKE_7_2020!$B$1:$M$249</definedName>
    <definedName name="Z_14D440E4_F18A_4F78_9989_38C1B133222D_.wvu.Rows" localSheetId="0" hidden="1">UKE_7_2020!$361:$1048576,UKE_7_2020!$250:$360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2" i="1"/>
  <c r="G20" i="1"/>
  <c r="H60" i="1" l="1"/>
  <c r="D53" i="1" l="1"/>
  <c r="D208" i="1" l="1"/>
  <c r="D161" i="1" l="1"/>
  <c r="D152" i="1"/>
  <c r="E136" i="1"/>
  <c r="E135" i="1"/>
  <c r="E134" i="1"/>
  <c r="E131" i="1"/>
  <c r="D130" i="1"/>
  <c r="E125" i="1"/>
  <c r="E124" i="1" s="1"/>
  <c r="D125" i="1"/>
  <c r="D124" i="1" s="1"/>
  <c r="E119" i="1"/>
  <c r="E138" i="1" s="1"/>
  <c r="D119" i="1"/>
  <c r="H113" i="1"/>
  <c r="F113" i="1"/>
  <c r="D113" i="1"/>
  <c r="D138" i="1" l="1"/>
  <c r="I25" i="1"/>
  <c r="H11" i="1" l="1"/>
  <c r="D171" i="1" l="1"/>
  <c r="J31" i="1" l="1"/>
  <c r="F31" i="1" l="1"/>
  <c r="H39" i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6" i="1"/>
  <c r="H135" i="1"/>
  <c r="H134" i="1"/>
  <c r="H133" i="1"/>
  <c r="H131" i="1"/>
  <c r="H127" i="1"/>
  <c r="H128" i="1"/>
  <c r="H129" i="1"/>
  <c r="H126" i="1"/>
  <c r="H123" i="1"/>
  <c r="H122" i="1"/>
  <c r="H121" i="1"/>
  <c r="H120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G33" i="1" l="1"/>
  <c r="I33" i="1" s="1"/>
  <c r="F132" i="1" l="1"/>
  <c r="F24" i="1" l="1"/>
  <c r="F125" i="1" l="1"/>
  <c r="F124" i="1" s="1"/>
  <c r="G29" i="1" l="1"/>
  <c r="I29" i="1" s="1"/>
  <c r="F178" i="1" l="1"/>
  <c r="G178" i="1"/>
  <c r="I132" i="1" l="1"/>
  <c r="I119" i="1"/>
  <c r="I125" i="1"/>
  <c r="I124" i="1" s="1"/>
  <c r="G31" i="1"/>
  <c r="G23" i="1" s="1"/>
  <c r="I138" i="1" l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61" i="1"/>
  <c r="G60" i="1"/>
  <c r="G138" i="1" l="1"/>
  <c r="H138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4" i="1"/>
  <c r="J20" i="1"/>
  <c r="G39" i="1"/>
  <c r="F20" i="1"/>
  <c r="I39" i="1" l="1"/>
  <c r="E99" i="1"/>
  <c r="F39" i="1"/>
  <c r="I99" i="1"/>
  <c r="H99" i="1"/>
  <c r="G99" i="1"/>
  <c r="F99" i="1"/>
  <c r="J23" i="1"/>
  <c r="J39" i="1" s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<sst xmlns="http://schemas.openxmlformats.org/spreadsheetml/2006/main" count="256" uniqueCount="133">
  <si>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</si>
  <si>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</si>
  <si>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</si>
  <si>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</si>
  <si>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</si>
  <si>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</si>
  <si>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</si>
  <si>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</si>
  <si>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</si>
  <si>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</si>
  <si>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</si>
  <si>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</si>
  <si>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</si>
  <si>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</si>
  <si>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</si>
  <si>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</si>
  <si>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</si>
  <si>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</si>
  <si>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</si>
  <si>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</si>
  <si>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</si>
  <si>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</si>
  <si>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</si>
  <si>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</si>
  <si>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</si>
  <si>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</si>
  <si>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</si>
  <si>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</si>
  <si>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</si>
  <si>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</si>
  <si>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</si>
  <si>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</si>
  <si>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</si>
  <si>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</si>
  <si>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</si>
  <si>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</si>
  <si>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</si>
  <si>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</si>
  <si>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</si>
  <si>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</si>
  <si>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</si>
  <si>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</si>
  <si>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</si>
  <si>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</si>
  <si>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</si>
  <si>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</si>
  <si>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</si>
  <si>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</si>
  <si>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</si>
  <si>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</si>
  <si>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</si>
  <si>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</si>
  <si>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</si>
  <si>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</si>
  <si>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</si>
  <si>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</si>
  <si>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</si>
  <si>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</si>
  <si>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</si>
  <si>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</si>
  <si>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</si>
  <si>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</si>
  <si>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</si>
  <si>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</si>
  <si>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</si>
  <si>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</si>
  <si>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</si>
  <si>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</si>
  <si>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</si>
  <si>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</si>
  <si>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</si>
  <si>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</si>
  <si>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</si>
  <si>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</si>
  <si>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</si>
  <si>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</si>
  <si>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</si>
  <si>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</si>
  <si>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</si>
  <si>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</si>
  <si>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</si>
  <si>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</si>
  <si>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</si>
  <si>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</si>
  <si>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</si>
  <si>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</si>
  <si>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</si>
  <si>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</si>
  <si>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</si>
  <si>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</si>
  <si>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</si>
  <si>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</si>
  <si>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</si>
  <si>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</si>
  <si>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</si>
  <si>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</si>
  <si>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</si>
  <si>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</si>
  <si>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</si>
  <si>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</si>
  <si>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</si>
  <si>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</si>
  <si>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</si>
  <si>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</si>
  <si>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</si>
  <si>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</si>
  <si>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</si>
  <si>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</si>
  <si>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2020 fastsettes etter oppdatert kvoteråd fra ICES.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</si>
  <si>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</si>
  <si>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</si>
  <si>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</si>
  <si>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</si>
  <si>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</si>
  <si>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</si>
  <si>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</si>
  <si>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</si>
  <si>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</si>
  <si>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</si>
  <si>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</si>
  <si>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</si>
  <si>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</si>
  <si>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</si>
  <si>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</si>
  <si>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</si>
  <si>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</si>
  <si>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</si>
  <si>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t>LANDET KVANTUM UKE 7</t>
  </si>
  <si>
    <t>LANDET KVANTUM T.O.M UKE 7</t>
  </si>
  <si>
    <t>LANDET KVANTUM T.O.M. UKE 7 2019</t>
  </si>
  <si>
    <r>
      <t xml:space="preserve">3 </t>
    </r>
    <r>
      <rPr>
        <sz val="9"/>
        <color theme="1"/>
        <rFont val="Calibri"/>
        <family val="2"/>
      </rPr>
      <t>Registrert rekreasjonsfiske utgjør 79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</si>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</sst>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6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59" fillId="0" borderId="82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60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8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3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4" fillId="0" borderId="1" xfId="0" applyFont="1" applyBorder="1" applyAlignment="1">
      <alignment horizontal="left" vertical="center"/>
    </xf>
    <xf numFmtId="3" fontId="64" fillId="0" borderId="80" xfId="1" applyNumberFormat="1" applyFont="1" applyFill="1" applyBorder="1" applyAlignment="1">
      <alignment vertical="center"/>
    </xf>
    <xf numFmtId="3" fontId="64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165" fontId="22" fillId="0" borderId="3" xfId="1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103" zoomScaleNormal="115" workbookViewId="0">
      <selection activeCell="G136" sqref="G136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3" t="s">
        <v>102</v>
      </c>
      <c r="C2" s="444"/>
      <c r="D2" s="444"/>
      <c r="E2" s="444"/>
      <c r="F2" s="444"/>
      <c r="G2" s="444"/>
      <c r="H2" s="444"/>
      <c r="I2" s="444"/>
      <c r="J2" s="444"/>
      <c r="K2" s="445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4"/>
      <c r="C7" s="435"/>
      <c r="D7" s="435"/>
      <c r="E7" s="435"/>
      <c r="F7" s="435"/>
      <c r="G7" s="435"/>
      <c r="H7" s="435"/>
      <c r="I7" s="435"/>
      <c r="J7" s="435"/>
      <c r="K7" s="436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25" t="s">
        <v>2</v>
      </c>
      <c r="D9" s="426"/>
      <c r="E9" s="425" t="s">
        <v>20</v>
      </c>
      <c r="F9" s="426"/>
      <c r="G9" s="425" t="s">
        <v>21</v>
      </c>
      <c r="H9" s="426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102994</v>
      </c>
      <c r="G10" s="165" t="s">
        <v>25</v>
      </c>
      <c r="H10" s="242">
        <v>27228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322277</v>
      </c>
      <c r="E12" s="165" t="s">
        <v>94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28</v>
      </c>
      <c r="D13" s="169">
        <v>102446</v>
      </c>
      <c r="E13" s="236"/>
      <c r="F13" s="237"/>
      <c r="G13" s="167" t="s">
        <v>15</v>
      </c>
      <c r="H13" s="243"/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/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27" t="s">
        <v>8</v>
      </c>
      <c r="C17" s="428"/>
      <c r="D17" s="428"/>
      <c r="E17" s="428"/>
      <c r="F17" s="428"/>
      <c r="G17" s="428"/>
      <c r="H17" s="428"/>
      <c r="I17" s="428"/>
      <c r="J17" s="428"/>
      <c r="K17" s="429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98</v>
      </c>
      <c r="F19" s="326" t="s">
        <v>127</v>
      </c>
      <c r="G19" s="326" t="s">
        <v>128</v>
      </c>
      <c r="H19" s="326" t="s">
        <v>69</v>
      </c>
      <c r="I19" s="326" t="s">
        <v>62</v>
      </c>
      <c r="J19" s="327" t="s">
        <v>129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102994</v>
      </c>
      <c r="E20" s="314">
        <f>E22+E21</f>
        <v>102260</v>
      </c>
      <c r="F20" s="328">
        <f>F22+F21</f>
        <v>3539.32602</v>
      </c>
      <c r="G20" s="328">
        <f>G21+G22</f>
        <v>24625.96151999999</v>
      </c>
      <c r="H20" s="328"/>
      <c r="I20" s="328">
        <f>I22+I21</f>
        <v>77634.038480000003</v>
      </c>
      <c r="J20" s="329">
        <f>J22+J21</f>
        <v>21255.740150000005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102244</v>
      </c>
      <c r="E21" s="315">
        <v>101459</v>
      </c>
      <c r="F21" s="330">
        <v>3520.3915200000001</v>
      </c>
      <c r="G21" s="330">
        <v>24565.834019999991</v>
      </c>
      <c r="H21" s="330"/>
      <c r="I21" s="330">
        <f>E21-G21</f>
        <v>76893.165980000005</v>
      </c>
      <c r="J21" s="331">
        <v>21240.486650000006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801</v>
      </c>
      <c r="F22" s="332">
        <v>18.9345</v>
      </c>
      <c r="G22" s="332">
        <v>60.127499999999998</v>
      </c>
      <c r="H22" s="332"/>
      <c r="I22" s="330">
        <f>E22-G22</f>
        <v>740.87249999999995</v>
      </c>
      <c r="J22" s="331">
        <v>15.253499999999999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217850</v>
      </c>
      <c r="E23" s="314">
        <f>E31+E30+E24</f>
        <v>208398</v>
      </c>
      <c r="F23" s="328">
        <f>F31+F30+F24</f>
        <v>13256.954999999994</v>
      </c>
      <c r="G23" s="328">
        <f>G24+G30+G31</f>
        <v>40050.28621000002</v>
      </c>
      <c r="H23" s="328"/>
      <c r="I23" s="328">
        <f>I24+I30+I31</f>
        <v>168347.71378999998</v>
      </c>
      <c r="J23" s="329">
        <f>J24+J30+J31</f>
        <v>37143.936730000016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80</v>
      </c>
      <c r="D24" s="316">
        <f>D25+D26+D27+D28+D29</f>
        <v>170422</v>
      </c>
      <c r="E24" s="316">
        <f>E25+E26+E27+E28+E29</f>
        <v>161168</v>
      </c>
      <c r="F24" s="334">
        <f>F25+F26+F27+F28</f>
        <v>11178.505509999994</v>
      </c>
      <c r="G24" s="334">
        <f>G25+G26+G27+G28</f>
        <v>30889.75193000002</v>
      </c>
      <c r="H24" s="334"/>
      <c r="I24" s="334">
        <f>I25+I26+I27+I28+I29</f>
        <v>130278.24806999999</v>
      </c>
      <c r="J24" s="335">
        <f>J25+J26+J27+J28+J29</f>
        <v>29003.862590000015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40115</v>
      </c>
      <c r="E25" s="317">
        <v>37955</v>
      </c>
      <c r="F25" s="336">
        <v>2790.400309999995</v>
      </c>
      <c r="G25" s="336">
        <v>6868.2326599999915</v>
      </c>
      <c r="H25" s="336"/>
      <c r="I25" s="336">
        <f>E25-G25+H25</f>
        <v>31086.767340000009</v>
      </c>
      <c r="J25" s="337">
        <v>7869.1969100000151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44127</v>
      </c>
      <c r="E26" s="317">
        <v>40781</v>
      </c>
      <c r="F26" s="336">
        <v>3518.2479799999987</v>
      </c>
      <c r="G26" s="336">
        <v>10699.252000000019</v>
      </c>
      <c r="H26" s="336"/>
      <c r="I26" s="336">
        <f>E26-G26+H26</f>
        <v>30081.747999999981</v>
      </c>
      <c r="J26" s="337">
        <v>9759.2768100000085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41044</v>
      </c>
      <c r="E27" s="317">
        <v>41211</v>
      </c>
      <c r="F27" s="336">
        <v>3318.1001000000001</v>
      </c>
      <c r="G27" s="336">
        <v>10129.46143000001</v>
      </c>
      <c r="H27" s="336"/>
      <c r="I27" s="336">
        <f>E27-G27+H27</f>
        <v>31081.53856999999</v>
      </c>
      <c r="J27" s="337">
        <v>9316.9756099999904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82</v>
      </c>
      <c r="D28" s="317">
        <v>29866</v>
      </c>
      <c r="E28" s="317">
        <v>27635</v>
      </c>
      <c r="F28" s="336">
        <v>1551.7571200000002</v>
      </c>
      <c r="G28" s="336">
        <v>3192.8058399999995</v>
      </c>
      <c r="H28" s="336"/>
      <c r="I28" s="336">
        <f>E28-G28+H28</f>
        <v>24442.194159999999</v>
      </c>
      <c r="J28" s="337">
        <v>2058.4132599999998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83</v>
      </c>
      <c r="D29" s="317">
        <v>15270</v>
      </c>
      <c r="E29" s="317">
        <v>13586</v>
      </c>
      <c r="F29" s="336"/>
      <c r="G29" s="336">
        <f>SUM(H25:H28)</f>
        <v>0</v>
      </c>
      <c r="H29" s="336"/>
      <c r="I29" s="336">
        <f>E29-G29</f>
        <v>13586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27228</v>
      </c>
      <c r="E30" s="316">
        <v>27449</v>
      </c>
      <c r="F30" s="334">
        <v>1156.3839999999998</v>
      </c>
      <c r="G30" s="334">
        <v>7550.860020000001</v>
      </c>
      <c r="H30" s="336"/>
      <c r="I30" s="402">
        <f>E30-G30</f>
        <v>19898.13998</v>
      </c>
      <c r="J30" s="335">
        <v>6553.1958000000004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81</v>
      </c>
      <c r="D31" s="316">
        <f>D32+D33</f>
        <v>20200</v>
      </c>
      <c r="E31" s="316">
        <f>E32+E33</f>
        <v>19781</v>
      </c>
      <c r="F31" s="334">
        <f>F32</f>
        <v>922.06549000000098</v>
      </c>
      <c r="G31" s="334">
        <f>G32</f>
        <v>1609.67426</v>
      </c>
      <c r="H31" s="336"/>
      <c r="I31" s="334">
        <f>I32+I33</f>
        <v>18171.32574</v>
      </c>
      <c r="J31" s="335">
        <f>J32</f>
        <v>1586.87834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18330</v>
      </c>
      <c r="E32" s="317">
        <v>17911</v>
      </c>
      <c r="F32" s="336">
        <f>922.065490000001-F36</f>
        <v>922.06549000000098</v>
      </c>
      <c r="G32" s="336">
        <f>1609.67426-G36</f>
        <v>1609.67426</v>
      </c>
      <c r="H32" s="336"/>
      <c r="I32" s="336">
        <f>E32-G32+H32</f>
        <v>16301.32574</v>
      </c>
      <c r="J32" s="337">
        <f>1645.87834-J36</f>
        <v>1586.87834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84</v>
      </c>
      <c r="D33" s="318">
        <v>1870</v>
      </c>
      <c r="E33" s="318">
        <v>1870</v>
      </c>
      <c r="F33" s="339"/>
      <c r="G33" s="339">
        <f>H32</f>
        <v>0</v>
      </c>
      <c r="H33" s="339"/>
      <c r="I33" s="339">
        <f t="shared" ref="I33:I38" si="0">E33-G33</f>
        <v>1870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111</v>
      </c>
      <c r="D34" s="396">
        <v>2500</v>
      </c>
      <c r="E34" s="396">
        <v>2500</v>
      </c>
      <c r="F34" s="341"/>
      <c r="G34" s="341"/>
      <c r="H34" s="341"/>
      <c r="I34" s="370">
        <f t="shared" si="0"/>
        <v>2500</v>
      </c>
      <c r="J34" s="371"/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933</v>
      </c>
      <c r="E35" s="319">
        <v>933</v>
      </c>
      <c r="F35" s="341">
        <v>18.237000000000002</v>
      </c>
      <c r="G35" s="341">
        <v>70.146000000000001</v>
      </c>
      <c r="H35" s="320"/>
      <c r="I35" s="370">
        <f t="shared" si="0"/>
        <v>862.85400000000004</v>
      </c>
      <c r="J35" s="394">
        <v>52.302020000000006</v>
      </c>
      <c r="K35" s="128"/>
      <c r="L35" s="156"/>
      <c r="M35" s="156"/>
    </row>
    <row r="36" spans="1:13" ht="17.25" customHeight="1" thickBot="1" x14ac:dyDescent="0.3">
      <c r="B36" s="119"/>
      <c r="C36" s="173" t="s">
        <v>112</v>
      </c>
      <c r="D36" s="319">
        <v>3000</v>
      </c>
      <c r="E36" s="319">
        <v>3000</v>
      </c>
      <c r="F36" s="320"/>
      <c r="G36" s="320"/>
      <c r="H36" s="369"/>
      <c r="I36" s="370">
        <f t="shared" si="0"/>
        <v>3000</v>
      </c>
      <c r="J36" s="394">
        <v>59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38.962340000000033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114</v>
      </c>
      <c r="D38" s="319">
        <v>0</v>
      </c>
      <c r="E38" s="319">
        <v>0</v>
      </c>
      <c r="F38" s="320">
        <v>3</v>
      </c>
      <c r="G38" s="320">
        <v>8</v>
      </c>
      <c r="H38" s="320"/>
      <c r="I38" s="370">
        <f t="shared" si="0"/>
        <v>-8</v>
      </c>
      <c r="J38" s="394">
        <v>55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334277</v>
      </c>
      <c r="E39" s="321">
        <f>E20+E23+E34+E35+E36+E37+E38</f>
        <v>324091</v>
      </c>
      <c r="F39" s="197">
        <f>F20+F23+F34+F35+F37+F38+F36</f>
        <v>16856.480359999994</v>
      </c>
      <c r="G39" s="197">
        <f>G20+G23+G34+G35+G36+G37+G38</f>
        <v>71754.393730000011</v>
      </c>
      <c r="H39" s="197">
        <f>H25+H26+H27+H28+H32</f>
        <v>0</v>
      </c>
      <c r="I39" s="302">
        <f>I20+I23+I34+I35+I36+I37+I38</f>
        <v>252336.60626999999</v>
      </c>
      <c r="J39" s="198">
        <f>J20+J23+J34+J35+J36+J37+J38</f>
        <v>65565.978900000016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110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116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130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25">
      <c r="B43" s="122"/>
      <c r="C43" s="202" t="s">
        <v>113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115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34" t="s">
        <v>1</v>
      </c>
      <c r="C47" s="435"/>
      <c r="D47" s="435"/>
      <c r="E47" s="435"/>
      <c r="F47" s="435"/>
      <c r="G47" s="435"/>
      <c r="H47" s="435"/>
      <c r="I47" s="435"/>
      <c r="J47" s="435"/>
      <c r="K47" s="436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17" t="s">
        <v>2</v>
      </c>
      <c r="D49" s="418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27" t="s">
        <v>8</v>
      </c>
      <c r="C55" s="428"/>
      <c r="D55" s="428"/>
      <c r="E55" s="428"/>
      <c r="F55" s="428"/>
      <c r="G55" s="428"/>
      <c r="H55" s="428"/>
      <c r="I55" s="428"/>
      <c r="J55" s="428"/>
      <c r="K55" s="429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7</v>
      </c>
      <c r="F56" s="194" t="str">
        <f>G19</f>
        <v>LANDET KVANTUM T.O.M UKE 7</v>
      </c>
      <c r="G56" s="194" t="str">
        <f>I19</f>
        <v>RESTKVOTER</v>
      </c>
      <c r="H56" s="195" t="str">
        <f>J19</f>
        <v>LANDET KVANTUM T.O.M. UKE 7 2019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0">
        <v>5386</v>
      </c>
      <c r="E57" s="382">
        <v>0.54635</v>
      </c>
      <c r="F57" s="347">
        <v>114.66613</v>
      </c>
      <c r="G57" s="432">
        <f>D57-F57-F58</f>
        <v>5252.8469400000004</v>
      </c>
      <c r="H57" s="380">
        <v>112.77523000000001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1"/>
      <c r="E58" s="373">
        <v>4.6646599999999996</v>
      </c>
      <c r="F58" s="387">
        <v>18.486929999999997</v>
      </c>
      <c r="G58" s="433"/>
      <c r="H58" s="349">
        <v>143.86158999999998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76</v>
      </c>
      <c r="D59" s="396">
        <v>200</v>
      </c>
      <c r="E59" s="383">
        <v>0.40479999999999999</v>
      </c>
      <c r="F59" s="389">
        <v>3.3522399999999997</v>
      </c>
      <c r="G59" s="397">
        <f>D59-F59</f>
        <v>196.64776000000001</v>
      </c>
      <c r="H59" s="301">
        <v>7.9108899999999993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8078</v>
      </c>
      <c r="E60" s="384">
        <f>E61+E62+E63</f>
        <v>4.1330000000000009</v>
      </c>
      <c r="F60" s="347">
        <f>F61+F62+F63</f>
        <v>10.429759999999995</v>
      </c>
      <c r="G60" s="387">
        <f>D60-F60</f>
        <v>8067.57024</v>
      </c>
      <c r="H60" s="350">
        <f>H61+H62+H63</f>
        <v>4.8083599999999995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0.31140000000000001</v>
      </c>
      <c r="F61" s="359">
        <v>0.63310000000000022</v>
      </c>
      <c r="G61" s="359"/>
      <c r="H61" s="360">
        <v>0.64616000000000007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3.4836000000000005</v>
      </c>
      <c r="F62" s="359">
        <v>6.1954599999999935</v>
      </c>
      <c r="G62" s="359"/>
      <c r="H62" s="360">
        <v>3.4279999999999995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0.33800000000000008</v>
      </c>
      <c r="F63" s="376">
        <v>3.6012000000000004</v>
      </c>
      <c r="G63" s="376"/>
      <c r="H63" s="381">
        <v>0.73420000000000007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91</v>
      </c>
      <c r="E64" s="385"/>
      <c r="F64" s="378"/>
      <c r="G64" s="378">
        <f>D64-F64</f>
        <v>91</v>
      </c>
      <c r="H64" s="231"/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/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9.7488100000000006</v>
      </c>
      <c r="F66" s="200">
        <f>F57+F58+F59+F60+F64+F65</f>
        <v>146.93505999999996</v>
      </c>
      <c r="G66" s="200">
        <f>D66-F66</f>
        <v>13608.06494</v>
      </c>
      <c r="H66" s="208">
        <f>H57+H58+H59+H60+H64+H65</f>
        <v>269.35606999999999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2" t="s">
        <v>120</v>
      </c>
      <c r="D67" s="442"/>
      <c r="E67" s="442"/>
      <c r="F67" s="442"/>
      <c r="G67" s="442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34" t="s">
        <v>1</v>
      </c>
      <c r="C72" s="435"/>
      <c r="D72" s="435"/>
      <c r="E72" s="435"/>
      <c r="F72" s="435"/>
      <c r="G72" s="435"/>
      <c r="H72" s="435"/>
      <c r="I72" s="435"/>
      <c r="J72" s="435"/>
      <c r="K72" s="436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25" t="s">
        <v>2</v>
      </c>
      <c r="D74" s="426"/>
      <c r="E74" s="425" t="s">
        <v>20</v>
      </c>
      <c r="F74" s="437"/>
      <c r="G74" s="425" t="s">
        <v>21</v>
      </c>
      <c r="H74" s="426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105159</v>
      </c>
      <c r="E75" s="249" t="s">
        <v>5</v>
      </c>
      <c r="F75" s="242">
        <v>39146</v>
      </c>
      <c r="G75" s="250" t="s">
        <v>25</v>
      </c>
      <c r="H75" s="242">
        <v>11497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96159</v>
      </c>
      <c r="E76" s="252" t="s">
        <v>6</v>
      </c>
      <c r="F76" s="169">
        <v>65362</v>
      </c>
      <c r="G76" s="250" t="s">
        <v>78</v>
      </c>
      <c r="H76" s="169">
        <v>48756</v>
      </c>
      <c r="I76" s="166"/>
      <c r="J76" s="166"/>
      <c r="K76" s="251"/>
      <c r="L76" s="292"/>
      <c r="M76" s="136"/>
    </row>
    <row r="77" spans="2:13" ht="15.75" thickBot="1" x14ac:dyDescent="0.3">
      <c r="B77" s="248"/>
      <c r="C77" s="165" t="s">
        <v>28</v>
      </c>
      <c r="D77" s="169">
        <v>13682</v>
      </c>
      <c r="E77" s="165" t="s">
        <v>94</v>
      </c>
      <c r="F77" s="169">
        <v>651</v>
      </c>
      <c r="G77" s="250" t="s">
        <v>79</v>
      </c>
      <c r="H77" s="169">
        <v>5109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/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1"/>
      <c r="D80" s="441"/>
      <c r="E80" s="441"/>
      <c r="F80" s="441"/>
      <c r="G80" s="441"/>
      <c r="H80" s="441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1"/>
      <c r="D81" s="441"/>
      <c r="E81" s="441"/>
      <c r="F81" s="441"/>
      <c r="G81" s="441"/>
      <c r="H81" s="441"/>
      <c r="I81" s="256"/>
      <c r="J81" s="256"/>
      <c r="K81" s="253"/>
      <c r="L81" s="256"/>
      <c r="M81" s="118"/>
    </row>
    <row r="82" spans="1:13" ht="14.1" customHeight="1" x14ac:dyDescent="0.25">
      <c r="B82" s="438" t="s">
        <v>8</v>
      </c>
      <c r="C82" s="439"/>
      <c r="D82" s="439"/>
      <c r="E82" s="439"/>
      <c r="F82" s="439"/>
      <c r="G82" s="439"/>
      <c r="H82" s="439"/>
      <c r="I82" s="439"/>
      <c r="J82" s="439"/>
      <c r="K82" s="440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99</v>
      </c>
      <c r="F84" s="194" t="str">
        <f>F19</f>
        <v>LANDET KVANTUM UKE 7</v>
      </c>
      <c r="G84" s="194" t="str">
        <f>G19</f>
        <v>LANDET KVANTUM T.O.M UKE 7</v>
      </c>
      <c r="H84" s="194" t="str">
        <f>I19</f>
        <v>RESTKVOTER</v>
      </c>
      <c r="I84" s="195" t="str">
        <f>J19</f>
        <v>LANDET KVANTUM T.O.M. UKE 7 2019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39146</v>
      </c>
      <c r="E85" s="314">
        <f>E87+E86</f>
        <v>37693</v>
      </c>
      <c r="F85" s="328">
        <f>F87+F86</f>
        <v>281.91698000000002</v>
      </c>
      <c r="G85" s="328">
        <f>G86+G87</f>
        <v>2337.8923099999997</v>
      </c>
      <c r="H85" s="328">
        <f>H86+H87</f>
        <v>35355.107690000004</v>
      </c>
      <c r="I85" s="329">
        <f>I86+I87</f>
        <v>3554.8250000000003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38396</v>
      </c>
      <c r="E86" s="315">
        <v>36868</v>
      </c>
      <c r="F86" s="330">
        <v>270.12758000000002</v>
      </c>
      <c r="G86" s="330">
        <v>2308.3159099999998</v>
      </c>
      <c r="H86" s="330">
        <f>E86-G86</f>
        <v>34559.684090000002</v>
      </c>
      <c r="I86" s="331">
        <v>3540.4022000000004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11.789400000000001</v>
      </c>
      <c r="G87" s="332">
        <v>29.5764</v>
      </c>
      <c r="H87" s="332">
        <f>E87-G87</f>
        <v>795.42359999999996</v>
      </c>
      <c r="I87" s="333">
        <v>14.422799999999999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65362</v>
      </c>
      <c r="E88" s="314">
        <f t="shared" ref="E88:I88" si="2">E89+E94+E95</f>
        <v>69031</v>
      </c>
      <c r="F88" s="328">
        <f t="shared" si="2"/>
        <v>1601.2983400000001</v>
      </c>
      <c r="G88" s="328">
        <f t="shared" si="2"/>
        <v>6662.8801700000067</v>
      </c>
      <c r="H88" s="328">
        <f>H89+H94+H95</f>
        <v>62368.119829999989</v>
      </c>
      <c r="I88" s="329">
        <f t="shared" si="2"/>
        <v>7499.7508900000048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80</v>
      </c>
      <c r="D89" s="316">
        <f t="shared" ref="D89" si="3">D90+D91+D92+D93</f>
        <v>48756</v>
      </c>
      <c r="E89" s="316">
        <f t="shared" ref="E89:I89" si="4">E90+E91+E92+E93</f>
        <v>53042</v>
      </c>
      <c r="F89" s="334">
        <f t="shared" si="4"/>
        <v>1105.1446400000002</v>
      </c>
      <c r="G89" s="334">
        <f t="shared" si="4"/>
        <v>4378.2895700000063</v>
      </c>
      <c r="H89" s="334">
        <f>H90+H91+H92+H93</f>
        <v>48663.710429999992</v>
      </c>
      <c r="I89" s="335">
        <f t="shared" si="4"/>
        <v>4475.2081000000035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12994</v>
      </c>
      <c r="E90" s="317">
        <v>14541</v>
      </c>
      <c r="F90" s="336">
        <v>403.38056000000006</v>
      </c>
      <c r="G90" s="336">
        <v>1171.4336800000021</v>
      </c>
      <c r="H90" s="336">
        <f t="shared" ref="H90:H98" si="5">E90-G90</f>
        <v>13369.566319999998</v>
      </c>
      <c r="I90" s="337">
        <v>1467.2041400000005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13406</v>
      </c>
      <c r="E91" s="317">
        <v>14922</v>
      </c>
      <c r="F91" s="336">
        <v>456.23027000000025</v>
      </c>
      <c r="G91" s="336">
        <v>1997.9005100000054</v>
      </c>
      <c r="H91" s="336">
        <f t="shared" si="5"/>
        <v>12924.099489999995</v>
      </c>
      <c r="I91" s="337">
        <v>1544.3487200000029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13896</v>
      </c>
      <c r="E92" s="317">
        <v>15480</v>
      </c>
      <c r="F92" s="336">
        <v>216.85609000000008</v>
      </c>
      <c r="G92" s="336">
        <v>1061.9513099999986</v>
      </c>
      <c r="H92" s="336">
        <f t="shared" si="5"/>
        <v>14418.048690000001</v>
      </c>
      <c r="I92" s="337">
        <v>1385.9223000000006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82</v>
      </c>
      <c r="D93" s="317">
        <v>8460</v>
      </c>
      <c r="E93" s="317">
        <v>8099</v>
      </c>
      <c r="F93" s="336">
        <v>28.677719999999997</v>
      </c>
      <c r="G93" s="336">
        <v>147.00406999999998</v>
      </c>
      <c r="H93" s="336">
        <f t="shared" si="5"/>
        <v>7951.99593</v>
      </c>
      <c r="I93" s="337">
        <v>77.732939999999999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11497</v>
      </c>
      <c r="E94" s="316">
        <v>10822</v>
      </c>
      <c r="F94" s="334">
        <v>428.02897999999993</v>
      </c>
      <c r="G94" s="334">
        <v>2033.22327</v>
      </c>
      <c r="H94" s="334">
        <f t="shared" si="5"/>
        <v>8788.7767299999996</v>
      </c>
      <c r="I94" s="335">
        <v>2718.6600400000002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79</v>
      </c>
      <c r="D95" s="322">
        <v>5109</v>
      </c>
      <c r="E95" s="322">
        <v>5167</v>
      </c>
      <c r="F95" s="345">
        <v>68.124719999999925</v>
      </c>
      <c r="G95" s="345">
        <v>251.36732999999998</v>
      </c>
      <c r="H95" s="345">
        <f t="shared" si="5"/>
        <v>4915.63267</v>
      </c>
      <c r="I95" s="346">
        <v>305.88275000000027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6">
        <v>351</v>
      </c>
      <c r="E96" s="396">
        <v>351</v>
      </c>
      <c r="F96" s="341">
        <v>4.972E-2</v>
      </c>
      <c r="G96" s="341">
        <v>2.9480799999999996</v>
      </c>
      <c r="H96" s="341">
        <f t="shared" si="5"/>
        <v>348.05192</v>
      </c>
      <c r="I96" s="342">
        <v>2.2603599999999999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1.5268400000000002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117</v>
      </c>
      <c r="D98" s="319"/>
      <c r="E98" s="319"/>
      <c r="F98" s="320">
        <v>1</v>
      </c>
      <c r="G98" s="320">
        <v>2</v>
      </c>
      <c r="H98" s="320">
        <f t="shared" si="5"/>
        <v>-2</v>
      </c>
      <c r="I98" s="323">
        <v>8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105159</v>
      </c>
      <c r="E99" s="321">
        <f>E85+E88+E96+E97+E98</f>
        <v>107375</v>
      </c>
      <c r="F99" s="395">
        <f t="shared" ref="F99:G99" si="6">F85+F88+F96+F97+F98</f>
        <v>1885.79188</v>
      </c>
      <c r="G99" s="395">
        <f t="shared" si="6"/>
        <v>9305.720560000007</v>
      </c>
      <c r="H99" s="222">
        <f>H85+H88+H96+H97+H98</f>
        <v>98069.279439999984</v>
      </c>
      <c r="I99" s="198">
        <f>I85+I88+I96+I97+I98</f>
        <v>11364.836250000006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119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131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25">
      <c r="B102" s="122"/>
      <c r="C102" s="202" t="s">
        <v>104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.75" thickBot="1" x14ac:dyDescent="0.3">
      <c r="B103" s="24"/>
      <c r="C103" s="203" t="s">
        <v>118</v>
      </c>
      <c r="D103" s="203"/>
      <c r="E103" s="203"/>
      <c r="F103" s="203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25">
      <c r="B106" s="434" t="s">
        <v>1</v>
      </c>
      <c r="C106" s="435"/>
      <c r="D106" s="435"/>
      <c r="E106" s="435"/>
      <c r="F106" s="435"/>
      <c r="G106" s="435"/>
      <c r="H106" s="435"/>
      <c r="I106" s="435"/>
      <c r="J106" s="435"/>
      <c r="K106" s="436"/>
      <c r="L106" s="205"/>
      <c r="M106" s="205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">
      <c r="B108" s="2"/>
      <c r="C108" s="425" t="s">
        <v>2</v>
      </c>
      <c r="D108" s="426"/>
      <c r="E108" s="425" t="s">
        <v>20</v>
      </c>
      <c r="F108" s="426"/>
      <c r="G108" s="425" t="s">
        <v>21</v>
      </c>
      <c r="H108" s="426"/>
      <c r="I108" s="38"/>
      <c r="J108" s="156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9">
        <v>156482</v>
      </c>
      <c r="E109" s="164" t="s">
        <v>5</v>
      </c>
      <c r="F109" s="242">
        <v>56470</v>
      </c>
      <c r="G109" s="165" t="s">
        <v>25</v>
      </c>
      <c r="H109" s="242">
        <v>6380</v>
      </c>
      <c r="I109" s="38"/>
      <c r="J109" s="156"/>
      <c r="K109" s="42"/>
      <c r="L109" s="80"/>
      <c r="M109" s="80"/>
    </row>
    <row r="110" spans="1:13" ht="14.1" customHeight="1" x14ac:dyDescent="0.25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25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">
      <c r="B112" s="43"/>
      <c r="C112" s="401"/>
      <c r="D112" s="399"/>
      <c r="E112" s="399" t="s">
        <v>77</v>
      </c>
      <c r="F112" s="169">
        <v>3861</v>
      </c>
      <c r="G112" s="11"/>
      <c r="H112" s="401"/>
      <c r="I112" s="38"/>
      <c r="J112" s="156"/>
      <c r="K112" s="10"/>
      <c r="L112" s="118"/>
      <c r="M112" s="118"/>
    </row>
    <row r="113" spans="2:13" ht="14.1" customHeight="1" thickBot="1" x14ac:dyDescent="0.3">
      <c r="B113" s="9"/>
      <c r="C113" s="12" t="s">
        <v>31</v>
      </c>
      <c r="D113" s="170">
        <f>D109+D110+D111</f>
        <v>171982</v>
      </c>
      <c r="E113" s="400" t="s">
        <v>7</v>
      </c>
      <c r="F113" s="170">
        <f>F109+F110+F111+F112</f>
        <v>156482</v>
      </c>
      <c r="G113" s="121" t="s">
        <v>6</v>
      </c>
      <c r="H113" s="39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25">
      <c r="B114" s="13"/>
      <c r="C114" s="123" t="s">
        <v>121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25">
      <c r="B116" s="427" t="s">
        <v>8</v>
      </c>
      <c r="C116" s="428"/>
      <c r="D116" s="428"/>
      <c r="E116" s="428"/>
      <c r="F116" s="428"/>
      <c r="G116" s="428"/>
      <c r="H116" s="428"/>
      <c r="I116" s="428"/>
      <c r="J116" s="428"/>
      <c r="K116" s="429"/>
      <c r="L116" s="205"/>
      <c r="M116" s="205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">
      <c r="B118" s="2"/>
      <c r="C118" s="218" t="s">
        <v>19</v>
      </c>
      <c r="D118" s="178" t="s">
        <v>70</v>
      </c>
      <c r="E118" s="178" t="s">
        <v>100</v>
      </c>
      <c r="F118" s="187" t="str">
        <f>F19</f>
        <v>LANDET KVANTUM UKE 7</v>
      </c>
      <c r="G118" s="194" t="str">
        <f>G19</f>
        <v>LANDET KVANTUM T.O.M UKE 7</v>
      </c>
      <c r="H118" s="194" t="str">
        <f>I19</f>
        <v>RESTKVOTER</v>
      </c>
      <c r="I118" s="195" t="str">
        <f>J19</f>
        <v>LANDET KVANTUM T.O.M. UKE 7 2019</v>
      </c>
      <c r="J118" s="4"/>
      <c r="K118" s="1"/>
      <c r="L118" s="4"/>
      <c r="M118" s="4"/>
    </row>
    <row r="119" spans="2:13" s="70" customFormat="1" ht="14.1" customHeight="1" x14ac:dyDescent="0.25">
      <c r="B119" s="9"/>
      <c r="C119" s="259" t="s">
        <v>74</v>
      </c>
      <c r="D119" s="232">
        <f t="shared" ref="D119:E119" si="7">D120+D121+D122</f>
        <v>56470</v>
      </c>
      <c r="E119" s="232">
        <f t="shared" si="7"/>
        <v>52057</v>
      </c>
      <c r="F119" s="232">
        <f t="shared" ref="F119:I119" si="8">F120+F121+F122</f>
        <v>1329.92623</v>
      </c>
      <c r="G119" s="232">
        <f t="shared" si="8"/>
        <v>10182.69469</v>
      </c>
      <c r="H119" s="347">
        <f t="shared" si="8"/>
        <v>41874.305309999996</v>
      </c>
      <c r="I119" s="350">
        <f t="shared" si="8"/>
        <v>7915.6352800000004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12</v>
      </c>
      <c r="D120" s="244">
        <v>45176</v>
      </c>
      <c r="E120" s="244">
        <v>41220</v>
      </c>
      <c r="F120" s="244">
        <v>1198.8540500000001</v>
      </c>
      <c r="G120" s="244">
        <v>9213.3953600000004</v>
      </c>
      <c r="H120" s="351">
        <f>E120-G120</f>
        <v>32006.604639999998</v>
      </c>
      <c r="I120" s="352">
        <v>6735.2533300000005</v>
      </c>
      <c r="J120" s="156"/>
      <c r="K120" s="128"/>
      <c r="L120" s="156"/>
      <c r="M120" s="156"/>
    </row>
    <row r="121" spans="2:13" ht="14.1" customHeight="1" x14ac:dyDescent="0.25">
      <c r="B121" s="9"/>
      <c r="C121" s="260" t="s">
        <v>11</v>
      </c>
      <c r="D121" s="244">
        <v>10794</v>
      </c>
      <c r="E121" s="244">
        <v>10337</v>
      </c>
      <c r="F121" s="244">
        <v>131.07218</v>
      </c>
      <c r="G121" s="244">
        <v>969.29933000000005</v>
      </c>
      <c r="H121" s="351">
        <f>E121-G121</f>
        <v>9367.7006700000002</v>
      </c>
      <c r="I121" s="352">
        <v>1180.3819500000002</v>
      </c>
      <c r="J121" s="156"/>
      <c r="K121" s="128"/>
      <c r="L121" s="156"/>
      <c r="M121" s="156"/>
    </row>
    <row r="122" spans="2:13" ht="15.75" thickBot="1" x14ac:dyDescent="0.3">
      <c r="B122" s="9"/>
      <c r="C122" s="261" t="s">
        <v>39</v>
      </c>
      <c r="D122" s="245">
        <v>500</v>
      </c>
      <c r="E122" s="245">
        <v>500</v>
      </c>
      <c r="F122" s="245"/>
      <c r="G122" s="245"/>
      <c r="H122" s="353">
        <f>E122-G122</f>
        <v>500</v>
      </c>
      <c r="I122" s="354"/>
      <c r="J122" s="156"/>
      <c r="K122" s="128"/>
      <c r="L122" s="156"/>
      <c r="M122" s="156"/>
    </row>
    <row r="123" spans="2:13" s="97" customFormat="1" ht="13.5" customHeight="1" thickBot="1" x14ac:dyDescent="0.3">
      <c r="B123" s="99"/>
      <c r="C123" s="262" t="s">
        <v>38</v>
      </c>
      <c r="D123" s="295">
        <v>38155</v>
      </c>
      <c r="E123" s="295">
        <v>34652</v>
      </c>
      <c r="F123" s="295">
        <v>95.922180000000026</v>
      </c>
      <c r="G123" s="295">
        <v>194.01417999999995</v>
      </c>
      <c r="H123" s="298">
        <f>E123-G123</f>
        <v>34457.985820000002</v>
      </c>
      <c r="I123" s="300">
        <v>566.00304000000017</v>
      </c>
      <c r="J123" s="100"/>
      <c r="K123" s="128"/>
      <c r="L123" s="156"/>
      <c r="M123" s="156"/>
    </row>
    <row r="124" spans="2:13" s="70" customFormat="1" ht="14.25" customHeight="1" thickBot="1" x14ac:dyDescent="0.3">
      <c r="B124" s="9"/>
      <c r="C124" s="263" t="s">
        <v>17</v>
      </c>
      <c r="D124" s="226">
        <f>D125+D130+D133</f>
        <v>59468</v>
      </c>
      <c r="E124" s="226">
        <f>E125+E130+E133</f>
        <v>53642</v>
      </c>
      <c r="F124" s="226">
        <f>F125+F130+F133</f>
        <v>1929.1211800000019</v>
      </c>
      <c r="G124" s="226">
        <f>G133+G130+G125</f>
        <v>9438.9616800000476</v>
      </c>
      <c r="H124" s="355">
        <f>H125+H130+H133</f>
        <v>44203.038319999949</v>
      </c>
      <c r="I124" s="356">
        <f>I125+I130+I133</f>
        <v>11371.67112000007</v>
      </c>
      <c r="J124" s="118"/>
      <c r="K124" s="128"/>
      <c r="L124" s="156"/>
      <c r="M124" s="156"/>
    </row>
    <row r="125" spans="2:13" ht="15.75" customHeight="1" x14ac:dyDescent="0.25">
      <c r="B125" s="2"/>
      <c r="C125" s="264" t="s">
        <v>85</v>
      </c>
      <c r="D125" s="377">
        <f>D126+D127+D128+D129</f>
        <v>44969</v>
      </c>
      <c r="E125" s="377">
        <f>E126+E127+E128+E129</f>
        <v>40509</v>
      </c>
      <c r="F125" s="377">
        <f>F126+F127+F128+F129</f>
        <v>1613.8436000000017</v>
      </c>
      <c r="G125" s="377">
        <f>G126+G127+G129+G128</f>
        <v>8253.5294300000423</v>
      </c>
      <c r="H125" s="357">
        <f>H126+H127+H128+H129</f>
        <v>32255.470569999958</v>
      </c>
      <c r="I125" s="358">
        <f>I126+I127+I128+I129</f>
        <v>10106.177500000063</v>
      </c>
      <c r="J125" s="4"/>
      <c r="K125" s="128"/>
      <c r="L125" s="156"/>
      <c r="M125" s="156"/>
    </row>
    <row r="126" spans="2:13" s="22" customFormat="1" ht="14.1" customHeight="1" x14ac:dyDescent="0.25">
      <c r="B126" s="45"/>
      <c r="C126" s="265" t="s">
        <v>22</v>
      </c>
      <c r="D126" s="240">
        <v>11917</v>
      </c>
      <c r="E126" s="240">
        <v>12976</v>
      </c>
      <c r="F126" s="240">
        <v>402.07973000000095</v>
      </c>
      <c r="G126" s="240">
        <v>1799.810860000016</v>
      </c>
      <c r="H126" s="359">
        <f t="shared" ref="H126:H138" si="9">E126-G126</f>
        <v>11176.189139999984</v>
      </c>
      <c r="I126" s="360">
        <v>2133.1209000000299</v>
      </c>
      <c r="J126" s="46"/>
      <c r="K126" s="128"/>
      <c r="L126" s="156"/>
      <c r="M126" s="156"/>
    </row>
    <row r="127" spans="2:13" s="22" customFormat="1" ht="14.1" customHeight="1" x14ac:dyDescent="0.25">
      <c r="B127" s="130"/>
      <c r="C127" s="265" t="s">
        <v>23</v>
      </c>
      <c r="D127" s="240">
        <v>12852</v>
      </c>
      <c r="E127" s="240">
        <v>10724</v>
      </c>
      <c r="F127" s="240">
        <v>580.02431000000036</v>
      </c>
      <c r="G127" s="240">
        <v>2462.8686000000189</v>
      </c>
      <c r="H127" s="359">
        <f t="shared" si="9"/>
        <v>8261.1313999999802</v>
      </c>
      <c r="I127" s="360">
        <v>3181.8246000000217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24</v>
      </c>
      <c r="D128" s="240">
        <v>11166</v>
      </c>
      <c r="E128" s="240">
        <v>8990</v>
      </c>
      <c r="F128" s="240">
        <v>380.70191000000034</v>
      </c>
      <c r="G128" s="240">
        <v>2701.1334200000078</v>
      </c>
      <c r="H128" s="359">
        <f t="shared" si="9"/>
        <v>6288.8665799999926</v>
      </c>
      <c r="I128" s="360">
        <v>3393.6678000000102</v>
      </c>
      <c r="J128" s="136"/>
      <c r="K128" s="128"/>
      <c r="L128" s="156"/>
      <c r="M128" s="156"/>
    </row>
    <row r="129" spans="2:13" s="22" customFormat="1" ht="14.1" customHeight="1" x14ac:dyDescent="0.25">
      <c r="B129" s="130"/>
      <c r="C129" s="265" t="s">
        <v>82</v>
      </c>
      <c r="D129" s="240">
        <v>9034</v>
      </c>
      <c r="E129" s="240">
        <v>7819</v>
      </c>
      <c r="F129" s="240">
        <v>251.03765000000001</v>
      </c>
      <c r="G129" s="240">
        <v>1289.7165500000003</v>
      </c>
      <c r="H129" s="359">
        <f t="shared" si="9"/>
        <v>6529.2834499999999</v>
      </c>
      <c r="I129" s="360">
        <v>1397.5642</v>
      </c>
      <c r="J129" s="136"/>
      <c r="K129" s="128"/>
      <c r="L129" s="156"/>
      <c r="M129" s="156"/>
    </row>
    <row r="130" spans="2:13" s="23" customFormat="1" ht="14.1" customHeight="1" x14ac:dyDescent="0.25">
      <c r="B130" s="20"/>
      <c r="C130" s="266" t="s">
        <v>18</v>
      </c>
      <c r="D130" s="233">
        <f>D132+D131</f>
        <v>6380</v>
      </c>
      <c r="E130" s="233">
        <v>5924</v>
      </c>
      <c r="F130" s="233">
        <v>88.603699999999989</v>
      </c>
      <c r="G130" s="233">
        <v>320.4042</v>
      </c>
      <c r="H130" s="361">
        <f t="shared" si="9"/>
        <v>5603.5958000000001</v>
      </c>
      <c r="I130" s="362">
        <v>289.84544999999997</v>
      </c>
      <c r="J130" s="39"/>
      <c r="K130" s="128"/>
      <c r="L130" s="156"/>
      <c r="M130" s="156"/>
    </row>
    <row r="131" spans="2:13" ht="14.1" customHeight="1" x14ac:dyDescent="0.25">
      <c r="B131" s="9"/>
      <c r="C131" s="265" t="s">
        <v>40</v>
      </c>
      <c r="D131" s="240">
        <v>5880</v>
      </c>
      <c r="E131" s="240">
        <f>E130-500</f>
        <v>5424</v>
      </c>
      <c r="F131" s="240">
        <v>81.646649999999994</v>
      </c>
      <c r="G131" s="240">
        <v>310.42504999999994</v>
      </c>
      <c r="H131" s="359">
        <f t="shared" si="9"/>
        <v>5113.5749500000002</v>
      </c>
      <c r="I131" s="360">
        <v>285.06869999999998</v>
      </c>
      <c r="J131" s="118"/>
      <c r="K131" s="128"/>
      <c r="L131" s="156"/>
      <c r="M131" s="156"/>
    </row>
    <row r="132" spans="2:13" ht="14.1" customHeight="1" x14ac:dyDescent="0.25">
      <c r="B132" s="20"/>
      <c r="C132" s="265" t="s">
        <v>41</v>
      </c>
      <c r="D132" s="240">
        <v>500</v>
      </c>
      <c r="E132" s="240">
        <v>500</v>
      </c>
      <c r="F132" s="240">
        <f>F130-F131</f>
        <v>6.9570499999999953</v>
      </c>
      <c r="G132" s="240">
        <f>G130-G131</f>
        <v>9.979150000000061</v>
      </c>
      <c r="H132" s="359">
        <f t="shared" si="9"/>
        <v>490.02084999999994</v>
      </c>
      <c r="I132" s="360">
        <f>I130-I131</f>
        <v>4.7767499999999927</v>
      </c>
      <c r="J132" s="39"/>
      <c r="K132" s="128"/>
      <c r="L132" s="156"/>
      <c r="M132" s="156"/>
    </row>
    <row r="133" spans="2:13" ht="15.75" thickBot="1" x14ac:dyDescent="0.3">
      <c r="B133" s="9"/>
      <c r="C133" s="267" t="s">
        <v>79</v>
      </c>
      <c r="D133" s="257">
        <v>8119</v>
      </c>
      <c r="E133" s="257">
        <v>7209</v>
      </c>
      <c r="F133" s="257">
        <v>226.67388000000025</v>
      </c>
      <c r="G133" s="257">
        <v>865.02805000000581</v>
      </c>
      <c r="H133" s="363">
        <f t="shared" si="9"/>
        <v>6343.9719499999937</v>
      </c>
      <c r="I133" s="364">
        <v>975.64817000000619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13</v>
      </c>
      <c r="D134" s="226">
        <v>139</v>
      </c>
      <c r="E134" s="226">
        <f>D134</f>
        <v>139</v>
      </c>
      <c r="F134" s="226">
        <v>0.71195000000000008</v>
      </c>
      <c r="G134" s="226">
        <v>6.3810500000000028</v>
      </c>
      <c r="H134" s="378">
        <f t="shared" si="9"/>
        <v>132.61894999999998</v>
      </c>
      <c r="I134" s="379">
        <v>3.4451999999999998</v>
      </c>
      <c r="J134" s="118"/>
      <c r="K134" s="128"/>
      <c r="L134" s="156"/>
      <c r="M134" s="156"/>
    </row>
    <row r="135" spans="2:13" s="70" customFormat="1" ht="18" thickBot="1" x14ac:dyDescent="0.3">
      <c r="B135" s="9"/>
      <c r="C135" s="268" t="s">
        <v>65</v>
      </c>
      <c r="D135" s="296">
        <v>2000</v>
      </c>
      <c r="E135" s="296">
        <f>D135</f>
        <v>2000</v>
      </c>
      <c r="F135" s="296">
        <v>11.024370000000003</v>
      </c>
      <c r="G135" s="296">
        <v>2000</v>
      </c>
      <c r="H135" s="299">
        <f t="shared" si="9"/>
        <v>0</v>
      </c>
      <c r="I135" s="301">
        <v>2000</v>
      </c>
      <c r="J135" s="118"/>
      <c r="K135" s="128"/>
      <c r="L135" s="156"/>
      <c r="M135" s="156"/>
    </row>
    <row r="136" spans="2:13" s="70" customFormat="1" ht="15.75" thickBot="1" x14ac:dyDescent="0.3">
      <c r="B136" s="9"/>
      <c r="C136" s="263" t="s">
        <v>42</v>
      </c>
      <c r="D136" s="226">
        <v>250</v>
      </c>
      <c r="E136" s="226">
        <f>D136</f>
        <v>250</v>
      </c>
      <c r="F136" s="226"/>
      <c r="G136" s="226"/>
      <c r="H136" s="230">
        <f t="shared" si="9"/>
        <v>250</v>
      </c>
      <c r="I136" s="231">
        <v>21.2</v>
      </c>
      <c r="J136" s="156"/>
      <c r="K136" s="128"/>
      <c r="L136" s="156"/>
      <c r="M136" s="156"/>
    </row>
    <row r="137" spans="2:13" s="70" customFormat="1" ht="15.75" thickBot="1" x14ac:dyDescent="0.3">
      <c r="B137" s="9"/>
      <c r="C137" s="219" t="s">
        <v>14</v>
      </c>
      <c r="D137" s="225"/>
      <c r="E137" s="225"/>
      <c r="F137" s="225">
        <v>40</v>
      </c>
      <c r="G137" s="225">
        <v>309</v>
      </c>
      <c r="H137" s="234">
        <f t="shared" si="9"/>
        <v>-309</v>
      </c>
      <c r="I137" s="297">
        <v>380</v>
      </c>
      <c r="J137" s="118"/>
      <c r="K137" s="128"/>
      <c r="L137" s="156"/>
      <c r="M137" s="156"/>
    </row>
    <row r="138" spans="2:13" s="3" customFormat="1" ht="16.5" thickBot="1" x14ac:dyDescent="0.3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3406.7059100000019</v>
      </c>
      <c r="G138" s="186">
        <f>G119+G123+G124+G134+G135+G136+G137</f>
        <v>22131.051600000046</v>
      </c>
      <c r="H138" s="200">
        <f t="shared" si="9"/>
        <v>120608.94839999995</v>
      </c>
      <c r="I138" s="198">
        <f>I119+I122+I123+I124+I134+I135+I136+I137</f>
        <v>22257.954640000069</v>
      </c>
      <c r="J138" s="172"/>
      <c r="K138" s="128"/>
      <c r="L138" s="156"/>
      <c r="M138" s="156"/>
    </row>
    <row r="139" spans="2:13" s="3" customFormat="1" ht="14.25" customHeight="1" x14ac:dyDescent="0.25">
      <c r="B139" s="2"/>
      <c r="C139" s="366" t="s">
        <v>95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25">
      <c r="B140" s="2"/>
      <c r="C140" s="123" t="s">
        <v>122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25">
      <c r="B141" s="117"/>
      <c r="C141" s="202" t="s">
        <v>132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103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">
      <c r="B148" s="119"/>
      <c r="C148" s="417" t="s">
        <v>2</v>
      </c>
      <c r="D148" s="418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9" t="s">
        <v>55</v>
      </c>
      <c r="D149" s="270">
        <v>36219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2" t="s">
        <v>67</v>
      </c>
      <c r="D150" s="273">
        <v>13055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4" t="s">
        <v>68</v>
      </c>
      <c r="D151" s="273">
        <v>6586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5" t="s">
        <v>31</v>
      </c>
      <c r="D152" s="276">
        <f>D149+D150+D151</f>
        <v>55860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7" t="s">
        <v>123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7" t="s">
        <v>124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125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7</v>
      </c>
      <c r="F157" s="69" t="str">
        <f>G19</f>
        <v>LANDET KVANTUM T.O.M UKE 7</v>
      </c>
      <c r="G157" s="69" t="str">
        <f>I19</f>
        <v>RESTKVOTER</v>
      </c>
      <c r="H157" s="92" t="str">
        <f>J19</f>
        <v>LANDET KVANTUM T.O.M. UKE 7 2019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36085</v>
      </c>
      <c r="E158" s="183">
        <v>7.6539999999999999</v>
      </c>
      <c r="F158" s="183">
        <v>602.79925000000037</v>
      </c>
      <c r="G158" s="183">
        <f>D158-F158</f>
        <v>35482.200749999996</v>
      </c>
      <c r="H158" s="220">
        <v>1450.7687299999996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>
        <v>0.222</v>
      </c>
      <c r="F159" s="183">
        <v>0.66355000000000008</v>
      </c>
      <c r="G159" s="183">
        <f>D159-F159</f>
        <v>99.336449999999999</v>
      </c>
      <c r="H159" s="220">
        <v>1.5569999999999999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/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36219</v>
      </c>
      <c r="E161" s="185">
        <f>SUM(E158:E160)</f>
        <v>7.8760000000000003</v>
      </c>
      <c r="F161" s="185">
        <f>SUM(F158:F160)</f>
        <v>603.46280000000036</v>
      </c>
      <c r="G161" s="185">
        <f>D161-F161</f>
        <v>35615.537199999999</v>
      </c>
      <c r="H161" s="207">
        <f>SUM(H158:H160)</f>
        <v>1452.3257299999996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22" t="s">
        <v>1</v>
      </c>
      <c r="C164" s="423"/>
      <c r="D164" s="423"/>
      <c r="E164" s="423"/>
      <c r="F164" s="423"/>
      <c r="G164" s="423"/>
      <c r="H164" s="423"/>
      <c r="I164" s="423"/>
      <c r="J164" s="423"/>
      <c r="K164" s="424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17" t="s">
        <v>2</v>
      </c>
      <c r="D166" s="418"/>
      <c r="E166" s="417" t="s">
        <v>53</v>
      </c>
      <c r="F166" s="418"/>
      <c r="G166" s="417" t="s">
        <v>54</v>
      </c>
      <c r="H166" s="418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9" t="s">
        <v>55</v>
      </c>
      <c r="D167" s="279">
        <v>40823</v>
      </c>
      <c r="E167" s="280" t="s">
        <v>5</v>
      </c>
      <c r="F167" s="281">
        <v>27313</v>
      </c>
      <c r="G167" s="272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 t="s">
        <v>44</v>
      </c>
      <c r="D168" s="282">
        <v>38310</v>
      </c>
      <c r="E168" s="283" t="s">
        <v>45</v>
      </c>
      <c r="F168" s="284">
        <v>8000</v>
      </c>
      <c r="G168" s="272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2"/>
      <c r="D170" s="282"/>
      <c r="E170" s="283"/>
      <c r="F170" s="284"/>
      <c r="G170" s="272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5">
        <f>SUM(D167:D170)</f>
        <v>79133</v>
      </c>
      <c r="E171" s="286" t="s">
        <v>57</v>
      </c>
      <c r="F171" s="285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4" t="s">
        <v>92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7" t="s">
        <v>97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19" t="s">
        <v>8</v>
      </c>
      <c r="C175" s="420"/>
      <c r="D175" s="420"/>
      <c r="E175" s="420"/>
      <c r="F175" s="420"/>
      <c r="G175" s="420"/>
      <c r="H175" s="420"/>
      <c r="I175" s="420"/>
      <c r="J175" s="420"/>
      <c r="K175" s="421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63.75" thickBot="1" x14ac:dyDescent="0.3">
      <c r="A177" s="3"/>
      <c r="B177" s="29"/>
      <c r="C177" s="106" t="s">
        <v>19</v>
      </c>
      <c r="D177" s="178" t="s">
        <v>70</v>
      </c>
      <c r="E177" s="178" t="s">
        <v>101</v>
      </c>
      <c r="F177" s="223" t="str">
        <f>F19</f>
        <v>LANDET KVANTUM UKE 7</v>
      </c>
      <c r="G177" s="69" t="str">
        <f>G19</f>
        <v>LANDET KVANTUM T.O.M UKE 7</v>
      </c>
      <c r="H177" s="69" t="str">
        <f>I19</f>
        <v>RESTKVOTER</v>
      </c>
      <c r="I177" s="92" t="str">
        <f>J19</f>
        <v>LANDET KVANTUM T.O.M. UKE 7 2019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7">
        <f t="shared" ref="D178" si="10">D179+D180+D181+D182</f>
        <v>27212</v>
      </c>
      <c r="E178" s="227">
        <f t="shared" ref="E178:H178" si="11">E179+E180+E181+E182</f>
        <v>30289</v>
      </c>
      <c r="F178" s="227">
        <f>F179+F180+F181+F182</f>
        <v>28.396710000000002</v>
      </c>
      <c r="G178" s="227">
        <f t="shared" si="11"/>
        <v>253.07697000000007</v>
      </c>
      <c r="H178" s="305">
        <f t="shared" si="11"/>
        <v>30035.923029999998</v>
      </c>
      <c r="I178" s="310">
        <f>I179+I180+I181+I182</f>
        <v>2134.9842600000002</v>
      </c>
      <c r="J178" s="80"/>
      <c r="K178" s="57"/>
      <c r="L178" s="192"/>
      <c r="M178" s="192"/>
    </row>
    <row r="179" spans="1:13" ht="14.1" customHeight="1" x14ac:dyDescent="0.25">
      <c r="B179" s="49"/>
      <c r="C179" s="294" t="s">
        <v>72</v>
      </c>
      <c r="D179" s="288">
        <v>16288</v>
      </c>
      <c r="E179" s="288">
        <v>18521</v>
      </c>
      <c r="F179" s="288">
        <v>22.95675</v>
      </c>
      <c r="G179" s="288">
        <v>22.95675</v>
      </c>
      <c r="H179" s="303">
        <f t="shared" ref="H179:H184" si="12">E179-G179</f>
        <v>18498.043249999999</v>
      </c>
      <c r="I179" s="308">
        <v>1709.5241700000001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8">
        <v>4239</v>
      </c>
      <c r="E180" s="288">
        <v>4820</v>
      </c>
      <c r="F180" s="288"/>
      <c r="G180" s="288"/>
      <c r="H180" s="303">
        <f t="shared" si="12"/>
        <v>4820</v>
      </c>
      <c r="I180" s="308">
        <v>101.2122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8">
        <v>1561</v>
      </c>
      <c r="E181" s="288">
        <v>1617</v>
      </c>
      <c r="F181" s="288">
        <v>5.366760000000002</v>
      </c>
      <c r="G181" s="288">
        <v>208.30082000000007</v>
      </c>
      <c r="H181" s="303">
        <f t="shared" si="12"/>
        <v>1408.6991799999998</v>
      </c>
      <c r="I181" s="308">
        <v>288.73009000000002</v>
      </c>
      <c r="J181" s="80"/>
      <c r="K181" s="57"/>
      <c r="L181" s="192"/>
      <c r="M181" s="192"/>
    </row>
    <row r="182" spans="1:13" ht="14.1" customHeight="1" thickBot="1" x14ac:dyDescent="0.3">
      <c r="B182" s="49"/>
      <c r="C182" s="390" t="s">
        <v>106</v>
      </c>
      <c r="D182" s="391">
        <v>5124</v>
      </c>
      <c r="E182" s="391">
        <v>5331</v>
      </c>
      <c r="F182" s="391">
        <v>7.3200000000000001E-2</v>
      </c>
      <c r="G182" s="391">
        <v>21.819400000000002</v>
      </c>
      <c r="H182" s="392">
        <f t="shared" si="12"/>
        <v>5309.1805999999997</v>
      </c>
      <c r="I182" s="393">
        <v>35.517800000000001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9">
        <v>5500</v>
      </c>
      <c r="E183" s="289">
        <v>5500</v>
      </c>
      <c r="F183" s="289"/>
      <c r="G183" s="289">
        <v>1.1829999999999998</v>
      </c>
      <c r="H183" s="307">
        <f t="shared" si="12"/>
        <v>5498.817</v>
      </c>
      <c r="I183" s="416">
        <v>9.3854600000000001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7">
        <v>8000</v>
      </c>
      <c r="E184" s="227">
        <v>8000</v>
      </c>
      <c r="F184" s="227">
        <f>F185+F186</f>
        <v>668.58132999999998</v>
      </c>
      <c r="G184" s="227">
        <f>G185+G186</f>
        <v>991.7432100000002</v>
      </c>
      <c r="H184" s="305">
        <f t="shared" si="12"/>
        <v>7008.2567899999995</v>
      </c>
      <c r="I184" s="310">
        <f>I185+I186</f>
        <v>733.71618999999987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8"/>
      <c r="E185" s="288"/>
      <c r="F185" s="288">
        <v>241.95987</v>
      </c>
      <c r="G185" s="288">
        <v>241.95987</v>
      </c>
      <c r="H185" s="303"/>
      <c r="I185" s="308">
        <v>156.66564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9"/>
      <c r="E186" s="229"/>
      <c r="F186" s="229">
        <v>426.62145999999996</v>
      </c>
      <c r="G186" s="229">
        <v>749.78334000000018</v>
      </c>
      <c r="H186" s="306"/>
      <c r="I186" s="311">
        <v>577.05054999999993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9">
        <v>10</v>
      </c>
      <c r="E187" s="289">
        <v>10</v>
      </c>
      <c r="F187" s="289"/>
      <c r="G187" s="289">
        <v>0.29550000000000004</v>
      </c>
      <c r="H187" s="307">
        <f>E187-G187</f>
        <v>9.7044999999999995</v>
      </c>
      <c r="I187" s="312">
        <v>0.24315000000000001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8"/>
      <c r="E188" s="228"/>
      <c r="F188" s="228">
        <v>0.80174999999999996</v>
      </c>
      <c r="G188" s="228">
        <v>10.649969999999996</v>
      </c>
      <c r="H188" s="304">
        <f>E188-G188</f>
        <v>-10.649969999999996</v>
      </c>
      <c r="I188" s="309">
        <v>10.835350000000011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697.77978999999993</v>
      </c>
      <c r="G189" s="186">
        <f>G178+G183+G184+G187+G188</f>
        <v>1256.94865</v>
      </c>
      <c r="H189" s="200">
        <f>H178+H183+H184+H187+H188</f>
        <v>42542.051350000002</v>
      </c>
      <c r="I189" s="198">
        <f>I178+I183+I184+I187+I188</f>
        <v>2889.1644099999994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6" t="s">
        <v>73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4.1" customHeight="1" x14ac:dyDescent="0.25">
      <c r="A191" s="3"/>
      <c r="B191" s="142"/>
      <c r="C191" s="287" t="s">
        <v>105</v>
      </c>
      <c r="D191" s="66"/>
      <c r="E191" s="66"/>
      <c r="F191" s="66"/>
      <c r="G191" s="66"/>
      <c r="H191" s="365"/>
      <c r="I191" s="365"/>
      <c r="J191" s="143"/>
      <c r="K191" s="144"/>
      <c r="L191" s="143"/>
      <c r="M191" s="143"/>
    </row>
    <row r="192" spans="1:13" ht="15.75" thickBot="1" x14ac:dyDescent="0.3">
      <c r="B192" s="58"/>
      <c r="C192" s="415" t="s">
        <v>107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25"/>
    <row r="194" spans="1:13" s="40" customFormat="1" ht="17.100000000000001" customHeight="1" thickBot="1" x14ac:dyDescent="0.3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25">
      <c r="B195" s="422" t="s">
        <v>1</v>
      </c>
      <c r="C195" s="423"/>
      <c r="D195" s="423"/>
      <c r="E195" s="423"/>
      <c r="F195" s="423"/>
      <c r="G195" s="423"/>
      <c r="H195" s="423"/>
      <c r="I195" s="423"/>
      <c r="J195" s="423"/>
      <c r="K195" s="424"/>
      <c r="L195" s="190"/>
      <c r="M195" s="190"/>
    </row>
    <row r="196" spans="1:13" ht="6" customHeight="1" thickBot="1" x14ac:dyDescent="0.3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">
      <c r="B197" s="72"/>
      <c r="C197" s="417" t="s">
        <v>2</v>
      </c>
      <c r="D197" s="418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25">
      <c r="B198" s="74"/>
      <c r="C198" s="269" t="s">
        <v>71</v>
      </c>
      <c r="D198" s="270">
        <v>2120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25">
      <c r="B199" s="74"/>
      <c r="C199" s="272" t="s">
        <v>44</v>
      </c>
      <c r="D199" s="273">
        <v>12216</v>
      </c>
      <c r="E199" s="290"/>
      <c r="F199" s="239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4" t="s">
        <v>28</v>
      </c>
      <c r="D200" s="273">
        <v>382</v>
      </c>
      <c r="E200" s="290"/>
      <c r="F200" s="239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">
      <c r="B201" s="74"/>
      <c r="C201" s="275" t="s">
        <v>31</v>
      </c>
      <c r="D201" s="276">
        <f>SUM(D198:D200)</f>
        <v>14718</v>
      </c>
      <c r="E201" s="290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25">
      <c r="B202" s="82"/>
      <c r="C202" s="291" t="s">
        <v>96</v>
      </c>
      <c r="D202" s="283"/>
      <c r="E202" s="283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25">
      <c r="B203" s="82"/>
      <c r="C203" s="287" t="s">
        <v>126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25">
      <c r="B205" s="419" t="s">
        <v>8</v>
      </c>
      <c r="C205" s="420"/>
      <c r="D205" s="420"/>
      <c r="E205" s="420"/>
      <c r="F205" s="420"/>
      <c r="G205" s="420"/>
      <c r="H205" s="420"/>
      <c r="I205" s="420"/>
      <c r="J205" s="420"/>
      <c r="K205" s="421"/>
      <c r="L205" s="190"/>
      <c r="M205" s="190"/>
    </row>
    <row r="206" spans="1:13" ht="6" customHeight="1" thickBot="1" x14ac:dyDescent="0.3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">
      <c r="B207" s="82"/>
      <c r="C207" s="106" t="s">
        <v>19</v>
      </c>
      <c r="D207" s="113" t="s">
        <v>20</v>
      </c>
      <c r="E207" s="69" t="str">
        <f>F19</f>
        <v>LANDET KVANTUM UKE 7</v>
      </c>
      <c r="F207" s="69" t="str">
        <f>G19</f>
        <v>LANDET KVANTUM T.O.M UKE 7</v>
      </c>
      <c r="G207" s="69" t="str">
        <f>I19</f>
        <v>RESTKVOTER</v>
      </c>
      <c r="H207" s="92" t="str">
        <f>J19</f>
        <v>LANDET KVANTUM T.O.M. UKE 7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">
      <c r="B208" s="94"/>
      <c r="C208" s="111" t="s">
        <v>51</v>
      </c>
      <c r="D208" s="183">
        <f>D198-D209-D210</f>
        <v>700</v>
      </c>
      <c r="E208" s="183">
        <v>1.2991299999999999</v>
      </c>
      <c r="F208" s="183">
        <v>21.854529999999986</v>
      </c>
      <c r="G208" s="183">
        <f>D208-F208</f>
        <v>678.14547000000005</v>
      </c>
      <c r="H208" s="220">
        <v>79.06974000000001</v>
      </c>
      <c r="I208" s="95"/>
      <c r="J208" s="162"/>
      <c r="K208" s="96"/>
      <c r="L208" s="100"/>
      <c r="M208" s="100"/>
    </row>
    <row r="209" spans="2:13" ht="14.1" customHeight="1" thickBot="1" x14ac:dyDescent="0.3">
      <c r="B209" s="82"/>
      <c r="C209" s="114" t="s">
        <v>45</v>
      </c>
      <c r="D209" s="183">
        <v>1370</v>
      </c>
      <c r="E209" s="183">
        <v>116.64394999999999</v>
      </c>
      <c r="F209" s="183">
        <v>300.00765999999993</v>
      </c>
      <c r="G209" s="183">
        <f t="shared" ref="G209:G211" si="13">D209-F209</f>
        <v>1069.99234</v>
      </c>
      <c r="H209" s="220">
        <v>642.21665999999971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">
      <c r="B210" s="94"/>
      <c r="C210" s="109" t="s">
        <v>36</v>
      </c>
      <c r="D210" s="184">
        <v>50</v>
      </c>
      <c r="E210" s="184"/>
      <c r="F210" s="184">
        <v>0.47989999999999999</v>
      </c>
      <c r="G210" s="183">
        <f t="shared" si="13"/>
        <v>49.520099999999999</v>
      </c>
      <c r="H210" s="221">
        <v>1.5590800000000002</v>
      </c>
      <c r="I210" s="95"/>
      <c r="J210" s="162"/>
      <c r="K210" s="96"/>
      <c r="L210" s="100"/>
      <c r="M210" s="100"/>
    </row>
    <row r="211" spans="2:13" s="97" customFormat="1" ht="14.1" customHeight="1" thickBot="1" x14ac:dyDescent="0.3">
      <c r="B211" s="89"/>
      <c r="C211" s="109" t="s">
        <v>56</v>
      </c>
      <c r="D211" s="184"/>
      <c r="E211" s="184"/>
      <c r="F211" s="184">
        <v>0.106</v>
      </c>
      <c r="G211" s="183">
        <f t="shared" si="13"/>
        <v>-0.106</v>
      </c>
      <c r="H211" s="221">
        <v>2.4330000000000001E-2</v>
      </c>
      <c r="I211" s="90"/>
      <c r="J211" s="90"/>
      <c r="K211" s="91"/>
      <c r="L211" s="193"/>
      <c r="M211" s="193"/>
    </row>
    <row r="212" spans="2:13" ht="16.5" thickBot="1" x14ac:dyDescent="0.3">
      <c r="B212" s="82"/>
      <c r="C212" s="112" t="s">
        <v>52</v>
      </c>
      <c r="D212" s="185">
        <f>D198</f>
        <v>2120</v>
      </c>
      <c r="E212" s="185">
        <f>SUM(E208:E211)</f>
        <v>117.94307999999999</v>
      </c>
      <c r="F212" s="185">
        <f>SUM(F208:F211)</f>
        <v>322.44808999999992</v>
      </c>
      <c r="G212" s="185">
        <f>D212-F212</f>
        <v>1797.5519100000001</v>
      </c>
      <c r="H212" s="207">
        <f>H208+H209+H210+H211</f>
        <v>722.86980999999969</v>
      </c>
      <c r="I212" s="80"/>
      <c r="J212" s="80"/>
      <c r="K212" s="71"/>
      <c r="L212" s="118"/>
      <c r="M212" s="118"/>
    </row>
    <row r="213" spans="2:13" s="70" customFormat="1" ht="9" customHeight="1" x14ac:dyDescent="0.25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25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25">
      <c r="B223" s="422" t="s">
        <v>1</v>
      </c>
      <c r="C223" s="423"/>
      <c r="D223" s="423"/>
      <c r="E223" s="423"/>
      <c r="F223" s="423"/>
      <c r="G223" s="423"/>
      <c r="H223" s="423"/>
      <c r="I223" s="423"/>
      <c r="J223" s="423"/>
      <c r="K223" s="424"/>
      <c r="L223" s="190"/>
      <c r="M223" s="190"/>
    </row>
    <row r="224" spans="2:13" ht="6" customHeight="1" thickBot="1" x14ac:dyDescent="0.3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">
      <c r="B225" s="142"/>
      <c r="C225" s="417" t="s">
        <v>93</v>
      </c>
      <c r="D225" s="418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25">
      <c r="B226" s="145"/>
      <c r="C226" s="269" t="s">
        <v>71</v>
      </c>
      <c r="D226" s="270">
        <v>3640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25">
      <c r="B227" s="145"/>
      <c r="C227" s="272" t="s">
        <v>44</v>
      </c>
      <c r="D227" s="273">
        <v>2566</v>
      </c>
      <c r="E227" s="290"/>
      <c r="F227" s="239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">
      <c r="B228" s="145"/>
      <c r="C228" s="272" t="s">
        <v>28</v>
      </c>
      <c r="D228" s="273">
        <v>123</v>
      </c>
      <c r="E228" s="290"/>
      <c r="F228" s="239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">
      <c r="B229" s="145"/>
      <c r="C229" s="275" t="s">
        <v>31</v>
      </c>
      <c r="D229" s="276">
        <v>4608</v>
      </c>
      <c r="E229" s="290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x14ac:dyDescent="0.25">
      <c r="B230" s="82"/>
      <c r="C230" s="291" t="s">
        <v>109</v>
      </c>
      <c r="D230" s="283"/>
      <c r="E230" s="283"/>
      <c r="F230" s="83"/>
      <c r="G230" s="84"/>
      <c r="H230" s="80"/>
      <c r="I230" s="80"/>
      <c r="J230" s="80"/>
      <c r="K230" s="120"/>
      <c r="L230" s="118"/>
      <c r="M230" s="118"/>
    </row>
    <row r="231" spans="2:13" ht="23.25" customHeight="1" thickBot="1" x14ac:dyDescent="0.3">
      <c r="B231" s="82"/>
      <c r="C231" s="414" t="s">
        <v>108</v>
      </c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25">
      <c r="B232" s="419" t="s">
        <v>8</v>
      </c>
      <c r="C232" s="420"/>
      <c r="D232" s="420"/>
      <c r="E232" s="420"/>
      <c r="F232" s="420"/>
      <c r="G232" s="420"/>
      <c r="H232" s="420"/>
      <c r="I232" s="420"/>
      <c r="J232" s="420"/>
      <c r="K232" s="421"/>
      <c r="L232" s="190"/>
      <c r="M232" s="190"/>
    </row>
    <row r="233" spans="2:13" ht="6" customHeight="1" thickBot="1" x14ac:dyDescent="0.3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">
      <c r="B234" s="82"/>
      <c r="C234" s="403" t="s">
        <v>87</v>
      </c>
      <c r="D234" s="404" t="s">
        <v>88</v>
      </c>
      <c r="E234" s="405" t="str">
        <f>E207</f>
        <v>LANDET KVANTUM UKE 7</v>
      </c>
      <c r="F234" s="405" t="str">
        <f>F207</f>
        <v>LANDET KVANTUM T.O.M UKE 7</v>
      </c>
      <c r="G234" s="405" t="s">
        <v>62</v>
      </c>
      <c r="H234" s="406" t="str">
        <f>H207</f>
        <v>LANDET KVANTUM T.O.M. UKE 7 2019</v>
      </c>
      <c r="J234" s="80"/>
      <c r="K234" s="120"/>
      <c r="L234" s="118"/>
      <c r="M234" s="118"/>
    </row>
    <row r="235" spans="2:13" s="97" customFormat="1" ht="14.1" customHeight="1" thickBot="1" x14ac:dyDescent="0.3">
      <c r="B235" s="161"/>
      <c r="C235" s="111" t="s">
        <v>89</v>
      </c>
      <c r="D235" s="446">
        <v>2427</v>
      </c>
      <c r="E235" s="407">
        <f>SUM(E236:E237)</f>
        <v>60.138299999999994</v>
      </c>
      <c r="F235" s="407">
        <f>SUM(F236:F237)</f>
        <v>837.86432999999943</v>
      </c>
      <c r="G235" s="446">
        <f>D235-F235</f>
        <v>1589.1356700000006</v>
      </c>
      <c r="H235" s="407">
        <f>SUM(H236:H237)</f>
        <v>676.50555000000008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8" t="s">
        <v>78</v>
      </c>
      <c r="D236" s="447"/>
      <c r="E236" s="409">
        <v>48.844999999999992</v>
      </c>
      <c r="F236" s="409">
        <v>732.77258999999947</v>
      </c>
      <c r="G236" s="447"/>
      <c r="H236" s="409">
        <v>563.81925000000001</v>
      </c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8" t="s">
        <v>79</v>
      </c>
      <c r="D237" s="448"/>
      <c r="E237" s="410">
        <v>11.293300000000004</v>
      </c>
      <c r="F237" s="410">
        <v>105.09174000000002</v>
      </c>
      <c r="G237" s="448"/>
      <c r="H237" s="410">
        <v>112.6863000000001</v>
      </c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90</v>
      </c>
      <c r="D238" s="446">
        <v>1213</v>
      </c>
      <c r="E238" s="407">
        <f>SUM(E239:E240)</f>
        <v>0</v>
      </c>
      <c r="F238" s="407">
        <f>SUM(F239:F240)</f>
        <v>0</v>
      </c>
      <c r="G238" s="446">
        <f>D238-F238</f>
        <v>1213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8" t="s">
        <v>78</v>
      </c>
      <c r="D239" s="447"/>
      <c r="E239" s="409"/>
      <c r="F239" s="409"/>
      <c r="G239" s="447"/>
      <c r="H239" s="409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8" t="s">
        <v>79</v>
      </c>
      <c r="D240" s="448"/>
      <c r="E240" s="410"/>
      <c r="F240" s="410"/>
      <c r="G240" s="448"/>
      <c r="H240" s="410"/>
      <c r="J240" s="162"/>
      <c r="K240" s="96"/>
      <c r="L240" s="100"/>
      <c r="M240" s="100"/>
    </row>
    <row r="241" spans="2:13" s="97" customFormat="1" ht="14.1" customHeight="1" thickBot="1" x14ac:dyDescent="0.3">
      <c r="B241" s="161"/>
      <c r="C241" s="111" t="s">
        <v>91</v>
      </c>
      <c r="D241" s="446">
        <v>0</v>
      </c>
      <c r="E241" s="407">
        <f>SUM(E242:E243)</f>
        <v>0</v>
      </c>
      <c r="F241" s="407">
        <f>SUM(F242:F243)</f>
        <v>0</v>
      </c>
      <c r="G241" s="446">
        <f>D241-F241</f>
        <v>0</v>
      </c>
      <c r="H241" s="407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">
      <c r="B242" s="161"/>
      <c r="C242" s="408" t="s">
        <v>78</v>
      </c>
      <c r="D242" s="447"/>
      <c r="E242" s="409"/>
      <c r="F242" s="409"/>
      <c r="G242" s="447"/>
      <c r="H242" s="409"/>
      <c r="J242" s="162"/>
      <c r="K242" s="96"/>
      <c r="L242" s="100"/>
      <c r="M242" s="100"/>
    </row>
    <row r="243" spans="2:13" s="97" customFormat="1" ht="14.1" customHeight="1" thickBot="1" x14ac:dyDescent="0.3">
      <c r="B243" s="161"/>
      <c r="C243" s="408" t="s">
        <v>79</v>
      </c>
      <c r="D243" s="448"/>
      <c r="E243" s="410"/>
      <c r="F243" s="410"/>
      <c r="G243" s="448"/>
      <c r="H243" s="410"/>
      <c r="J243" s="162"/>
      <c r="K243" s="96"/>
      <c r="L243" s="100"/>
      <c r="M243" s="100"/>
    </row>
    <row r="244" spans="2:13" s="97" customFormat="1" ht="14.1" customHeight="1" thickBot="1" x14ac:dyDescent="0.3">
      <c r="B244" s="89"/>
      <c r="C244" s="109" t="s">
        <v>56</v>
      </c>
      <c r="D244" s="411"/>
      <c r="E244" s="221"/>
      <c r="F244" s="221"/>
      <c r="G244" s="412"/>
      <c r="H244" s="221"/>
      <c r="J244" s="90"/>
      <c r="K244" s="91"/>
      <c r="L244" s="193"/>
      <c r="M244" s="193"/>
    </row>
    <row r="245" spans="2:13" ht="16.5" thickBot="1" x14ac:dyDescent="0.3">
      <c r="B245" s="82"/>
      <c r="C245" s="112" t="s">
        <v>52</v>
      </c>
      <c r="D245" s="413">
        <f>SUM(D235:D244)</f>
        <v>3640</v>
      </c>
      <c r="E245" s="185">
        <f>E235+E238+E241+E244</f>
        <v>60.138299999999994</v>
      </c>
      <c r="F245" s="185">
        <f>F235+F238+F241+F244</f>
        <v>837.86432999999943</v>
      </c>
      <c r="G245" s="413">
        <f>SUM(G235:G244)</f>
        <v>2802.1356700000006</v>
      </c>
      <c r="H245" s="185">
        <f>H235+H238+H241+H244</f>
        <v>676.50555000000008</v>
      </c>
      <c r="J245" s="80"/>
      <c r="K245" s="120"/>
      <c r="L245" s="118"/>
      <c r="M245" s="118"/>
    </row>
    <row r="246" spans="2:13" s="70" customFormat="1" ht="9" customHeight="1" x14ac:dyDescent="0.25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25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7
&amp;"-,Normal"&amp;11(iht. motatte landings- og sluttsedler fra fiskesalgslagene; alle tallstørrelser i hele tonn)&amp;R18.02.2020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UKE_7_2020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2020-01-28T14:51:08Z</cp:lastPrinted>
  <dcterms:created xsi:type="dcterms:W3CDTF">2011-07-06T12:13:20Z</dcterms:created>
  <dcterms:modified xsi:type="dcterms:W3CDTF">2020-02-18T12:26:03Z</dcterms:modified>
</cp:coreProperties>
</file>