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2" yWindow="0" windowWidth="14628" windowHeight="10128" tabRatio="419"/>
  </bookViews>
  <sheets>
    <sheet name="UKE_9_2014" sheetId="1" r:id="rId1"/>
  </sheets>
  <definedNames>
    <definedName name="_xlnm.Print_Area" localSheetId="0">UKE_9_2014!$B$1:$K$204</definedName>
    <definedName name="Z_14D440E4_F18A_4F78_9989_38C1B133222D_.wvu.Cols" localSheetId="0" hidden="1">UKE_9_2014!#REF!</definedName>
    <definedName name="Z_14D440E4_F18A_4F78_9989_38C1B133222D_.wvu.PrintArea" localSheetId="0" hidden="1">UKE_9_2014!$B$1:$K$204</definedName>
    <definedName name="Z_14D440E4_F18A_4F78_9989_38C1B133222D_.wvu.Rows" localSheetId="0" hidden="1">UKE_9_2014!$316:$1048576,UKE_9_2014!$205:$315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3" i="1"/>
  <c r="E171"/>
  <c r="E164"/>
  <c r="E133"/>
  <c r="G134"/>
  <c r="E68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102" l="1"/>
  <c r="E176"/>
  <c r="E127"/>
  <c r="E141" s="1"/>
  <c r="F24"/>
  <c r="E24"/>
  <c r="E41" s="1"/>
  <c r="E102"/>
  <c r="G128"/>
  <c r="G140"/>
  <c r="G171"/>
  <c r="F133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<sst xmlns="http://schemas.openxmlformats.org/spreadsheetml/2006/main" count="213" uniqueCount="102">
  <si>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</si>
  <si>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</si>
  <si>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</si>
  <si>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</si>
  <si>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</si>
  <si>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</si>
  <si>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</si>
  <si>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</si>
  <si>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</si>
  <si>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</si>
  <si>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</si>
  <si>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</si>
  <si>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</si>
  <si>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</si>
  <si>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</si>
  <si>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</si>
  <si>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</si>
  <si>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</si>
  <si>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</si>
  <si>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</si>
  <si>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</si>
  <si>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</si>
  <si>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</si>
  <si>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</si>
  <si>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</si>
  <si>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</si>
  <si>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</si>
  <si>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</si>
  <si>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</si>
  <si>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</si>
  <si>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</si>
  <si>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</si>
  <si>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</si>
  <si>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</si>
  <si>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</si>
  <si>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</si>
  <si>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</si>
  <si>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</si>
  <si>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</si>
  <si>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</si>
  <si>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</si>
  <si>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</si>
  <si>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</si>
  <si>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</si>
  <si>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</si>
  <si>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</si>
  <si>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</si>
  <si>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</si>
  <si>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</si>
  <si>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</si>
  <si>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</si>
  <si>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</si>
  <si>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</si>
  <si>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</si>
  <si>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</si>
  <si>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</si>
  <si>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</si>
  <si>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</si>
  <si>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</si>
  <si>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</si>
  <si>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</si>
  <si>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</si>
  <si>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</si>
  <si>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</si>
  <si>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</si>
  <si>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</si>
  <si>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</si>
  <si>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</si>
  <si>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</si>
  <si>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</si>
  <si>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</si>
  <si>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</si>
  <si>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</si>
  <si>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</si>
  <si>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</si>
  <si>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</si>
  <si>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</si>
  <si>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</si>
  <si>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</si>
  <si>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</si>
  <si>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</si>
  <si>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</si>
  <si>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</si>
  <si>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</si>
  <si>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</si>
  <si>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</si>
  <si>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</si>
  <si>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</si>
  <si>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</si>
  <si>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</si>
  <si>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</si>
  <si>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</si>
  <si>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</si>
  <si>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</si>
  <si>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</si>
  <si>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</si>
  <si>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</si>
  <si>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</si>
  <si>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</si>
  <si>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9</t>
  </si>
  <si>
    <t>LANDET KVANTUM T.O.M UKE 9</t>
  </si>
  <si>
    <t>LANDET KVANTUM T.O.M. UKE 9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</si>
</sst>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69" xfId="0" applyNumberFormat="1" applyFont="1" applyBorder="1" applyAlignment="1">
      <alignment vertical="center" wrapText="1"/>
    </xf>
    <xf numFmtId="3" fontId="20" fillId="0" borderId="72" xfId="0" applyNumberFormat="1" applyFont="1" applyBorder="1" applyAlignment="1">
      <alignment vertical="center" wrapText="1"/>
    </xf>
    <xf numFmtId="3" fontId="52" fillId="0" borderId="70" xfId="0" applyNumberFormat="1" applyFont="1" applyBorder="1" applyAlignment="1">
      <alignment vertical="center" wrapText="1"/>
    </xf>
    <xf numFmtId="3" fontId="9" fillId="0" borderId="70" xfId="0" applyNumberFormat="1" applyFont="1" applyBorder="1" applyAlignment="1">
      <alignment vertical="center" wrapText="1"/>
    </xf>
    <xf numFmtId="3" fontId="9" fillId="0" borderId="71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69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19" fillId="0" borderId="72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0" fontId="5" fillId="4" borderId="72" xfId="0" applyFont="1" applyFill="1" applyBorder="1" applyAlignment="1">
      <alignment horizontal="center" vertical="center"/>
    </xf>
    <xf numFmtId="3" fontId="20" fillId="0" borderId="73" xfId="0" applyNumberFormat="1" applyFont="1" applyBorder="1" applyAlignment="1">
      <alignment vertical="center" wrapText="1"/>
    </xf>
    <xf numFmtId="3" fontId="8" fillId="0" borderId="70" xfId="0" applyNumberFormat="1" applyFont="1" applyBorder="1" applyAlignment="1">
      <alignment vertical="center" wrapText="1"/>
    </xf>
    <xf numFmtId="3" fontId="20" fillId="0" borderId="69" xfId="0" applyNumberFormat="1" applyFont="1" applyFill="1" applyBorder="1" applyAlignment="1">
      <alignment vertical="center" wrapText="1"/>
    </xf>
    <xf numFmtId="3" fontId="2" fillId="0" borderId="70" xfId="0" applyNumberFormat="1" applyFont="1" applyFill="1" applyBorder="1" applyAlignment="1">
      <alignment vertical="center" wrapText="1"/>
    </xf>
    <xf numFmtId="3" fontId="2" fillId="0" borderId="71" xfId="0" applyNumberFormat="1" applyFont="1" applyFill="1" applyBorder="1" applyAlignment="1">
      <alignment vertical="center" wrapText="1"/>
    </xf>
    <xf numFmtId="3" fontId="9" fillId="0" borderId="70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8" fillId="0" borderId="71" xfId="0" applyNumberFormat="1" applyFont="1" applyFill="1" applyBorder="1" applyAlignment="1">
      <alignment vertical="center" wrapText="1"/>
    </xf>
    <xf numFmtId="3" fontId="20" fillId="0" borderId="72" xfId="0" applyNumberFormat="1" applyFont="1" applyFill="1" applyBorder="1" applyAlignment="1">
      <alignment vertical="center" wrapText="1"/>
    </xf>
    <xf numFmtId="3" fontId="20" fillId="4" borderId="72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3" fontId="20" fillId="0" borderId="74" xfId="0" applyNumberFormat="1" applyFont="1" applyBorder="1" applyAlignment="1">
      <alignment vertical="center" wrapText="1"/>
    </xf>
    <xf numFmtId="3" fontId="2" fillId="0" borderId="75" xfId="0" applyNumberFormat="1" applyFont="1" applyBorder="1" applyAlignment="1">
      <alignment vertical="center" wrapText="1"/>
    </xf>
    <xf numFmtId="3" fontId="2" fillId="0" borderId="76" xfId="0" applyNumberFormat="1" applyFont="1" applyBorder="1" applyAlignment="1">
      <alignment vertical="center" wrapText="1"/>
    </xf>
    <xf numFmtId="3" fontId="20" fillId="0" borderId="42" xfId="0" applyNumberFormat="1" applyFont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9" fillId="0" borderId="77" xfId="0" applyNumberFormat="1" applyFont="1" applyBorder="1" applyAlignment="1">
      <alignment vertical="center" wrapText="1"/>
    </xf>
    <xf numFmtId="3" fontId="52" fillId="0" borderId="75" xfId="0" applyNumberFormat="1" applyFont="1" applyBorder="1" applyAlignment="1">
      <alignment vertical="center" wrapText="1"/>
    </xf>
    <xf numFmtId="3" fontId="9" fillId="0" borderId="75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3" fontId="52" fillId="0" borderId="7" xfId="0" applyNumberFormat="1" applyFont="1" applyBorder="1" applyAlignment="1">
      <alignment vertical="center" wrapText="1"/>
    </xf>
    <xf numFmtId="0" fontId="5" fillId="4" borderId="78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3" fontId="20" fillId="0" borderId="40" xfId="0" applyNumberFormat="1" applyFont="1" applyBorder="1" applyAlignment="1">
      <alignment vertical="center" wrapText="1"/>
    </xf>
    <xf numFmtId="3" fontId="20" fillId="0" borderId="31" xfId="0" applyNumberFormat="1" applyFont="1" applyBorder="1" applyAlignment="1">
      <alignment vertical="center" wrapText="1"/>
    </xf>
    <xf numFmtId="3" fontId="2" fillId="0" borderId="79" xfId="0" applyNumberFormat="1" applyFont="1" applyBorder="1" applyAlignment="1">
      <alignment vertical="center" wrapText="1"/>
    </xf>
    <xf numFmtId="3" fontId="9" fillId="0" borderId="40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20" fillId="4" borderId="78" xfId="0" applyNumberFormat="1" applyFont="1" applyFill="1" applyBorder="1" applyAlignment="1">
      <alignment vertical="center" wrapText="1"/>
    </xf>
    <xf numFmtId="3" fontId="20" fillId="0" borderId="80" xfId="0" applyNumberFormat="1" applyFont="1" applyBorder="1" applyAlignment="1">
      <alignment vertical="center" wrapText="1"/>
    </xf>
    <xf numFmtId="3" fontId="2" fillId="0" borderId="67" xfId="0" applyNumberFormat="1" applyFont="1" applyBorder="1" applyAlignment="1">
      <alignment vertical="center" wrapText="1"/>
    </xf>
    <xf numFmtId="3" fontId="2" fillId="0" borderId="81" xfId="0" applyNumberFormat="1" applyFont="1" applyBorder="1" applyAlignment="1">
      <alignment vertical="center" wrapText="1"/>
    </xf>
    <xf numFmtId="3" fontId="20" fillId="0" borderId="82" xfId="0" applyNumberFormat="1" applyFont="1" applyBorder="1" applyAlignment="1">
      <alignment vertical="center" wrapText="1"/>
    </xf>
    <xf numFmtId="3" fontId="20" fillId="0" borderId="19" xfId="0" applyNumberFormat="1" applyFont="1" applyBorder="1" applyAlignment="1">
      <alignment vertical="center" wrapText="1"/>
    </xf>
    <xf numFmtId="3" fontId="9" fillId="0" borderId="80" xfId="0" applyNumberFormat="1" applyFont="1" applyBorder="1" applyAlignment="1">
      <alignment vertical="center" wrapText="1"/>
    </xf>
    <xf numFmtId="3" fontId="52" fillId="0" borderId="67" xfId="0" applyNumberFormat="1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view="pageLayout" zoomScale="110" zoomScaleNormal="85" zoomScalePageLayoutView="110" workbookViewId="0">
      <selection activeCell="C4" sqref="C4"/>
    </sheetView>
  </sheetViews>
  <sheetFormatPr baseColWidth="10" defaultColWidth="0" defaultRowHeight="0" customHeight="1" zeroHeight="1"/>
  <cols>
    <col min="1" max="1" width="0.5546875" style="90" customWidth="1"/>
    <col min="2" max="2" width="1.33203125" style="6" customWidth="1"/>
    <col min="3" max="3" width="32.88671875" style="6" customWidth="1"/>
    <col min="4" max="4" width="16.6640625" style="6" customWidth="1"/>
    <col min="5" max="5" width="19" style="6" customWidth="1"/>
    <col min="6" max="6" width="19.109375" style="6" customWidth="1"/>
    <col min="7" max="7" width="21.33203125" style="6" customWidth="1"/>
    <col min="8" max="8" width="16.109375" style="6" customWidth="1"/>
    <col min="9" max="9" width="19.109375" style="90" customWidth="1"/>
    <col min="10" max="10" width="1.5546875" style="6" customWidth="1"/>
    <col min="11" max="11" width="1.44140625" customWidth="1"/>
    <col min="12" max="16384" width="13.88671875" hidden="1"/>
  </cols>
  <sheetData>
    <row r="1" spans="2:11" s="90" customFormat="1" ht="7.95" customHeight="1" thickBot="1">
      <c r="K1"/>
    </row>
    <row r="2" spans="2:11" ht="31.5" customHeight="1" thickTop="1" thickBot="1">
      <c r="B2" s="375" t="s">
        <v>98</v>
      </c>
      <c r="C2" s="376"/>
      <c r="D2" s="376"/>
      <c r="E2" s="376"/>
      <c r="F2" s="376"/>
      <c r="G2" s="376"/>
      <c r="H2" s="376"/>
      <c r="I2" s="376"/>
      <c r="J2" s="377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78" t="s">
        <v>1</v>
      </c>
      <c r="C7" s="379"/>
      <c r="D7" s="379"/>
      <c r="E7" s="379"/>
      <c r="F7" s="379"/>
      <c r="G7" s="379"/>
      <c r="H7" s="379"/>
      <c r="I7" s="379"/>
      <c r="J7" s="380"/>
      <c r="K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" s="4" customFormat="1" ht="14.1" customHeight="1" thickBot="1">
      <c r="B9" s="165"/>
      <c r="C9" s="381" t="s">
        <v>2</v>
      </c>
      <c r="D9" s="382"/>
      <c r="E9" s="381" t="s">
        <v>21</v>
      </c>
      <c r="F9" s="382"/>
      <c r="G9" s="381" t="s">
        <v>22</v>
      </c>
      <c r="H9" s="382"/>
      <c r="I9" s="213"/>
      <c r="J9" s="163"/>
      <c r="K9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</row>
    <row r="16" spans="2:11" s="19" customFormat="1" ht="12" customHeight="1">
      <c r="B16" s="173"/>
      <c r="C16" s="396" t="s">
        <v>97</v>
      </c>
      <c r="D16" s="396"/>
      <c r="E16" s="396"/>
      <c r="F16" s="396"/>
      <c r="G16" s="396"/>
      <c r="H16" s="396"/>
      <c r="I16" s="396"/>
      <c r="J16" s="175"/>
      <c r="K16"/>
    </row>
    <row r="17" spans="2:11" ht="13.5" customHeight="1" thickBot="1">
      <c r="B17" s="176"/>
      <c r="C17" s="397"/>
      <c r="D17" s="397"/>
      <c r="E17" s="397"/>
      <c r="F17" s="397"/>
      <c r="G17" s="397"/>
      <c r="H17" s="397"/>
      <c r="I17" s="397"/>
      <c r="J17" s="178"/>
    </row>
    <row r="18" spans="2:11" ht="17.100000000000001" customHeight="1">
      <c r="B18" s="383" t="s">
        <v>8</v>
      </c>
      <c r="C18" s="384"/>
      <c r="D18" s="384"/>
      <c r="E18" s="384"/>
      <c r="F18" s="384"/>
      <c r="G18" s="384"/>
      <c r="H18" s="384"/>
      <c r="I18" s="384"/>
      <c r="J18" s="385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</row>
    <row r="21" spans="2:11" ht="14.1" customHeight="1">
      <c r="B21" s="167"/>
      <c r="C21" s="237" t="s">
        <v>17</v>
      </c>
      <c r="D21" s="340">
        <f>D23+D22</f>
        <v>146527</v>
      </c>
      <c r="E21" s="332">
        <f>E23+E22</f>
        <v>1962.6015999999986</v>
      </c>
      <c r="F21" s="332">
        <f>F23+F22</f>
        <v>28749.721299999997</v>
      </c>
      <c r="G21" s="332"/>
      <c r="H21" s="332">
        <f>H23+H22</f>
        <v>117777.2787</v>
      </c>
      <c r="I21" s="272">
        <f t="shared" ref="I21" si="0">I23+I22</f>
        <v>26014.9912</v>
      </c>
      <c r="J21" s="179"/>
    </row>
    <row r="22" spans="2:11" ht="14.1" customHeight="1">
      <c r="B22" s="167"/>
      <c r="C22" s="238" t="s">
        <v>12</v>
      </c>
      <c r="D22" s="341">
        <v>145777</v>
      </c>
      <c r="E22" s="267">
        <v>1924.5060999999987</v>
      </c>
      <c r="F22" s="267">
        <v>28597.552199999998</v>
      </c>
      <c r="G22" s="267"/>
      <c r="H22" s="267">
        <f>D22-F22</f>
        <v>117179.44779999999</v>
      </c>
      <c r="I22" s="273">
        <v>25956.083200000001</v>
      </c>
      <c r="J22" s="179"/>
    </row>
    <row r="23" spans="2:11" ht="14.1" customHeight="1" thickBot="1">
      <c r="B23" s="167"/>
      <c r="C23" s="239" t="s">
        <v>11</v>
      </c>
      <c r="D23" s="342">
        <v>750</v>
      </c>
      <c r="E23" s="268">
        <v>38.095499999999987</v>
      </c>
      <c r="F23" s="268">
        <v>152.16909999999999</v>
      </c>
      <c r="G23" s="268"/>
      <c r="H23" s="268">
        <f>D23-F23</f>
        <v>597.83090000000004</v>
      </c>
      <c r="I23" s="274">
        <v>58.908000000000001</v>
      </c>
      <c r="J23" s="168"/>
    </row>
    <row r="24" spans="2:11" ht="14.1" customHeight="1">
      <c r="B24" s="167"/>
      <c r="C24" s="237" t="s">
        <v>18</v>
      </c>
      <c r="D24" s="340">
        <f>D32+D31+D25</f>
        <v>297495</v>
      </c>
      <c r="E24" s="332">
        <f>E32+E31+E25</f>
        <v>17956.818099999997</v>
      </c>
      <c r="F24" s="332">
        <f>F25+F31+F32</f>
        <v>127852.6477</v>
      </c>
      <c r="G24" s="332"/>
      <c r="H24" s="332">
        <f>H25+H31+H32</f>
        <v>169642.3523</v>
      </c>
      <c r="I24" s="272">
        <f>I25+I31+I32</f>
        <v>96631.978599999988</v>
      </c>
      <c r="J24" s="168"/>
    </row>
    <row r="25" spans="2:11" s="25" customFormat="1" ht="15" customHeight="1">
      <c r="B25" s="180"/>
      <c r="C25" s="240" t="s">
        <v>75</v>
      </c>
      <c r="D25" s="343">
        <f>D26+D27+D28+D29+D30</f>
        <v>231113</v>
      </c>
      <c r="E25" s="333">
        <f>E26+E27+E28+E29+E30</f>
        <v>14721.311799999996</v>
      </c>
      <c r="F25" s="333">
        <f>F26+F27+F28+F29</f>
        <v>108385.0589</v>
      </c>
      <c r="G25" s="333"/>
      <c r="H25" s="333">
        <f>H26+H27+H28+H29+H30</f>
        <v>122727.9411</v>
      </c>
      <c r="I25" s="275">
        <f t="shared" ref="I25" si="1">I26+I27+I28+I29+I30</f>
        <v>81857.238699999987</v>
      </c>
      <c r="J25" s="181"/>
      <c r="K25"/>
    </row>
    <row r="26" spans="2:11" s="27" customFormat="1" ht="14.1" customHeight="1">
      <c r="B26" s="182"/>
      <c r="C26" s="241" t="s">
        <v>23</v>
      </c>
      <c r="D26" s="344">
        <v>59178</v>
      </c>
      <c r="E26" s="269">
        <v>4285.3271999999997</v>
      </c>
      <c r="F26" s="269">
        <v>29058.393599999999</v>
      </c>
      <c r="G26" s="269"/>
      <c r="H26" s="269">
        <f>D26-F26+G26</f>
        <v>30119.606400000001</v>
      </c>
      <c r="I26" s="276">
        <v>16431.518499999998</v>
      </c>
      <c r="J26" s="163"/>
      <c r="K26"/>
    </row>
    <row r="27" spans="2:11" s="27" customFormat="1" ht="14.1" customHeight="1">
      <c r="B27" s="182"/>
      <c r="C27" s="241" t="s">
        <v>79</v>
      </c>
      <c r="D27" s="344">
        <v>56592</v>
      </c>
      <c r="E27" s="269">
        <v>3816.3050000000003</v>
      </c>
      <c r="F27" s="269">
        <v>28556.099399999999</v>
      </c>
      <c r="G27" s="269"/>
      <c r="H27" s="269">
        <f t="shared" ref="H27:H29" si="2">D27-F27+G27</f>
        <v>28035.900600000001</v>
      </c>
      <c r="I27" s="276">
        <v>24375.300599999999</v>
      </c>
      <c r="J27" s="163"/>
      <c r="K27"/>
    </row>
    <row r="28" spans="2:11" s="27" customFormat="1" ht="14.1" customHeight="1">
      <c r="B28" s="182"/>
      <c r="C28" s="241" t="s">
        <v>80</v>
      </c>
      <c r="D28" s="344">
        <v>57631</v>
      </c>
      <c r="E28" s="269">
        <v>4639.6725999999981</v>
      </c>
      <c r="F28" s="269">
        <v>30890.470499999999</v>
      </c>
      <c r="G28" s="269"/>
      <c r="H28" s="269">
        <f t="shared" si="2"/>
        <v>26740.529500000001</v>
      </c>
      <c r="I28" s="276">
        <v>25095.3403</v>
      </c>
      <c r="J28" s="163"/>
      <c r="K28"/>
    </row>
    <row r="29" spans="2:11" s="27" customFormat="1" ht="14.1" customHeight="1">
      <c r="B29" s="182"/>
      <c r="C29" s="241" t="s">
        <v>26</v>
      </c>
      <c r="D29" s="344">
        <v>38555</v>
      </c>
      <c r="E29" s="269">
        <v>1980.0069999999978</v>
      </c>
      <c r="F29" s="269">
        <v>19880.095399999998</v>
      </c>
      <c r="G29" s="269"/>
      <c r="H29" s="269">
        <f t="shared" si="2"/>
        <v>18674.904600000002</v>
      </c>
      <c r="I29" s="276">
        <v>15955.079299999999</v>
      </c>
      <c r="J29" s="163"/>
      <c r="K29"/>
    </row>
    <row r="30" spans="2:11" s="27" customFormat="1" ht="14.1" customHeight="1">
      <c r="B30" s="182"/>
      <c r="C30" s="241" t="s">
        <v>76</v>
      </c>
      <c r="D30" s="344">
        <v>19157</v>
      </c>
      <c r="E30" s="269"/>
      <c r="F30" s="269"/>
      <c r="G30" s="269"/>
      <c r="H30" s="269">
        <f>D30-F30</f>
        <v>19157</v>
      </c>
      <c r="I30" s="276"/>
      <c r="J30" s="163"/>
      <c r="K30"/>
    </row>
    <row r="31" spans="2:11" s="28" customFormat="1" ht="14.1" customHeight="1">
      <c r="B31" s="180"/>
      <c r="C31" s="240" t="s">
        <v>19</v>
      </c>
      <c r="D31" s="343">
        <v>38109</v>
      </c>
      <c r="E31" s="333">
        <v>1274.8053</v>
      </c>
      <c r="F31" s="333">
        <v>9180.9889999999996</v>
      </c>
      <c r="G31" s="333"/>
      <c r="H31" s="333">
        <f>D31-F31</f>
        <v>28928.010999999999</v>
      </c>
      <c r="I31" s="275">
        <v>9596.2114999999994</v>
      </c>
      <c r="J31" s="181"/>
      <c r="K31"/>
    </row>
    <row r="32" spans="2:11" s="28" customFormat="1" ht="14.1" customHeight="1">
      <c r="B32" s="180"/>
      <c r="C32" s="240" t="s">
        <v>77</v>
      </c>
      <c r="D32" s="343">
        <f>D33+D34</f>
        <v>28273</v>
      </c>
      <c r="E32" s="333">
        <f>E33+E34</f>
        <v>1960.7009999999991</v>
      </c>
      <c r="F32" s="333">
        <f>F33</f>
        <v>10286.5998</v>
      </c>
      <c r="G32" s="333"/>
      <c r="H32" s="333">
        <f>H33+H34</f>
        <v>17986.4002</v>
      </c>
      <c r="I32" s="275">
        <f>I33+I34</f>
        <v>5178.5284000000001</v>
      </c>
      <c r="J32" s="181"/>
      <c r="K32"/>
    </row>
    <row r="33" spans="2:11" s="27" customFormat="1" ht="14.1" customHeight="1">
      <c r="B33" s="182"/>
      <c r="C33" s="241" t="s">
        <v>10</v>
      </c>
      <c r="D33" s="344">
        <v>25929</v>
      </c>
      <c r="E33" s="269">
        <v>1960.7009999999991</v>
      </c>
      <c r="F33" s="269">
        <v>10286.5998</v>
      </c>
      <c r="G33" s="269"/>
      <c r="H33" s="269">
        <f>D33-F33+G33</f>
        <v>15642.4002</v>
      </c>
      <c r="I33" s="276">
        <v>5178.5284000000001</v>
      </c>
      <c r="J33" s="163"/>
      <c r="K33"/>
    </row>
    <row r="34" spans="2:11" s="27" customFormat="1" ht="14.1" customHeight="1" thickBot="1">
      <c r="B34" s="182"/>
      <c r="C34" s="242" t="s">
        <v>78</v>
      </c>
      <c r="D34" s="345">
        <v>2344</v>
      </c>
      <c r="E34" s="270"/>
      <c r="F34" s="270"/>
      <c r="G34" s="270"/>
      <c r="H34" s="270">
        <f t="shared" ref="H34:H39" si="3">D34-F34</f>
        <v>2344</v>
      </c>
      <c r="I34" s="277"/>
      <c r="J34" s="163"/>
      <c r="K34"/>
    </row>
    <row r="35" spans="2:11" ht="15.75" customHeight="1" thickBot="1">
      <c r="B35" s="167"/>
      <c r="C35" s="243" t="s">
        <v>63</v>
      </c>
      <c r="D35" s="346">
        <v>4000</v>
      </c>
      <c r="E35" s="271"/>
      <c r="F35" s="271"/>
      <c r="G35" s="271"/>
      <c r="H35" s="271">
        <f>D35-F35</f>
        <v>4000</v>
      </c>
      <c r="I35" s="278"/>
      <c r="J35" s="168"/>
    </row>
    <row r="36" spans="2:11" ht="14.1" customHeight="1" thickBot="1">
      <c r="B36" s="167"/>
      <c r="C36" s="243" t="s">
        <v>13</v>
      </c>
      <c r="D36" s="346">
        <v>513</v>
      </c>
      <c r="E36" s="271">
        <v>3.160499999999999</v>
      </c>
      <c r="F36" s="271">
        <v>17.900099999999998</v>
      </c>
      <c r="G36" s="271"/>
      <c r="H36" s="271">
        <f t="shared" si="3"/>
        <v>495.09989999999999</v>
      </c>
      <c r="I36" s="278">
        <v>39.2973</v>
      </c>
      <c r="J36" s="168"/>
    </row>
    <row r="37" spans="2:11" ht="17.25" customHeight="1" thickBot="1">
      <c r="B37" s="167"/>
      <c r="C37" s="243" t="s">
        <v>64</v>
      </c>
      <c r="D37" s="346">
        <v>3000</v>
      </c>
      <c r="E37" s="271"/>
      <c r="F37" s="271"/>
      <c r="G37" s="271"/>
      <c r="H37" s="271">
        <f t="shared" si="3"/>
        <v>3000</v>
      </c>
      <c r="I37" s="278"/>
      <c r="J37" s="168"/>
    </row>
    <row r="38" spans="2:11" ht="17.25" customHeight="1" thickBot="1">
      <c r="B38" s="167"/>
      <c r="C38" s="243" t="s">
        <v>90</v>
      </c>
      <c r="D38" s="346">
        <v>7000</v>
      </c>
      <c r="E38" s="271">
        <v>29</v>
      </c>
      <c r="F38" s="271">
        <v>197.22059999999999</v>
      </c>
      <c r="G38" s="271"/>
      <c r="H38" s="271">
        <f t="shared" si="3"/>
        <v>6802.7794000000004</v>
      </c>
      <c r="I38" s="278">
        <v>128.08619999999999</v>
      </c>
      <c r="J38" s="168"/>
    </row>
    <row r="39" spans="2:11" s="90" customFormat="1" ht="17.25" customHeight="1" thickBot="1">
      <c r="B39" s="167"/>
      <c r="C39" s="243" t="s">
        <v>70</v>
      </c>
      <c r="D39" s="346">
        <v>200</v>
      </c>
      <c r="E39" s="271"/>
      <c r="F39" s="271"/>
      <c r="G39" s="271"/>
      <c r="H39" s="271">
        <f t="shared" si="3"/>
        <v>200</v>
      </c>
      <c r="I39" s="278"/>
      <c r="J39" s="168"/>
      <c r="K39"/>
    </row>
    <row r="40" spans="2:11" ht="14.1" customHeight="1" thickBot="1">
      <c r="B40" s="167"/>
      <c r="C40" s="208" t="s">
        <v>14</v>
      </c>
      <c r="D40" s="346"/>
      <c r="E40" s="271">
        <v>114.04750000001501</v>
      </c>
      <c r="F40" s="271">
        <v>323.5960999999952</v>
      </c>
      <c r="G40" s="271"/>
      <c r="H40" s="271">
        <f>D40-F40</f>
        <v>-323.5960999999952</v>
      </c>
      <c r="I40" s="278">
        <v>139.02509999999893</v>
      </c>
      <c r="J40" s="168"/>
    </row>
    <row r="41" spans="2:11" ht="16.5" customHeight="1" thickBot="1">
      <c r="B41" s="167"/>
      <c r="C41" s="260" t="s">
        <v>9</v>
      </c>
      <c r="D41" s="331">
        <f>D21+D24+D35+D36+D37+D38+D39+D40</f>
        <v>458735</v>
      </c>
      <c r="E41" s="334">
        <f>E21+E24+E35+E36+E37+E38+E39+E40</f>
        <v>20065.627700000012</v>
      </c>
      <c r="F41" s="334">
        <f>F21+F24+F35+F36+F37+F38+F39+F40</f>
        <v>157141.0858</v>
      </c>
      <c r="G41" s="334"/>
      <c r="H41" s="334">
        <f t="shared" ref="H41" si="4">H21+H24+H35+H36+H37+H38+H39+H40</f>
        <v>301593.9142</v>
      </c>
      <c r="I41" s="279">
        <f>I21+I24+I35+I36+I37+I38+I39+I40</f>
        <v>122953.3784</v>
      </c>
      <c r="J41" s="168"/>
    </row>
    <row r="42" spans="2:11" s="19" customFormat="1" ht="12.9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</row>
    <row r="43" spans="2:11" s="19" customFormat="1" ht="12.9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</row>
    <row r="44" spans="2:11" s="19" customFormat="1" ht="12.9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</row>
    <row r="45" spans="2:11" s="19" customFormat="1" ht="14.4">
      <c r="B45" s="173"/>
      <c r="C45" s="295" t="s">
        <v>89</v>
      </c>
      <c r="D45" s="183"/>
      <c r="E45" s="183"/>
      <c r="F45" s="183"/>
      <c r="G45" s="183"/>
      <c r="H45" s="213"/>
      <c r="I45" s="166"/>
      <c r="J45" s="175"/>
      <c r="K45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78" t="s">
        <v>1</v>
      </c>
      <c r="C49" s="379"/>
      <c r="D49" s="379"/>
      <c r="E49" s="379"/>
      <c r="F49" s="379"/>
      <c r="G49" s="379"/>
      <c r="H49" s="379"/>
      <c r="I49" s="379"/>
      <c r="J49" s="380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" ht="14.1" customHeight="1" thickBot="1">
      <c r="B51" s="167"/>
      <c r="C51" s="401" t="s">
        <v>2</v>
      </c>
      <c r="D51" s="402"/>
      <c r="E51" s="190"/>
      <c r="F51" s="190"/>
      <c r="G51" s="190"/>
      <c r="H51" s="166"/>
      <c r="I51" s="166"/>
      <c r="J51" s="168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" ht="17.100000000000001" customHeight="1" thickBot="1">
      <c r="B57" s="383" t="s">
        <v>8</v>
      </c>
      <c r="C57" s="384"/>
      <c r="D57" s="384"/>
      <c r="E57" s="384"/>
      <c r="F57" s="384"/>
      <c r="G57" s="384"/>
      <c r="H57" s="384"/>
      <c r="I57" s="384"/>
      <c r="J57" s="385"/>
    </row>
    <row r="58" spans="2:11" s="4" customFormat="1" ht="48" customHeight="1" thickBot="1">
      <c r="B58" s="195"/>
      <c r="C58" s="258" t="s">
        <v>20</v>
      </c>
      <c r="D58" s="337" t="s">
        <v>21</v>
      </c>
      <c r="E58" s="256" t="str">
        <f>E20</f>
        <v>LANDET KVANTUM UKE 9</v>
      </c>
      <c r="F58" s="256" t="str">
        <f>F20</f>
        <v>LANDET KVANTUM T.O.M UKE 9</v>
      </c>
      <c r="G58" s="256" t="str">
        <f>H20</f>
        <v>RESTKVOTER</v>
      </c>
      <c r="H58" s="257" t="str">
        <f>I20</f>
        <v>LANDET KVANTUM T.O.M. UKE 9 2013</v>
      </c>
      <c r="I58" s="196"/>
      <c r="J58" s="197"/>
      <c r="K58"/>
    </row>
    <row r="59" spans="2:11" ht="14.1" customHeight="1">
      <c r="B59" s="198"/>
      <c r="C59" s="199" t="s">
        <v>39</v>
      </c>
      <c r="D59" s="389"/>
      <c r="E59" s="335"/>
      <c r="F59" s="335">
        <v>82.215800000000002</v>
      </c>
      <c r="G59" s="392"/>
      <c r="H59" s="296">
        <v>165.5018</v>
      </c>
      <c r="I59" s="217"/>
      <c r="J59" s="200"/>
    </row>
    <row r="60" spans="2:11" ht="14.1" customHeight="1">
      <c r="B60" s="198"/>
      <c r="C60" s="201" t="s">
        <v>36</v>
      </c>
      <c r="D60" s="390"/>
      <c r="E60" s="310">
        <v>4.786200000000008</v>
      </c>
      <c r="F60" s="310">
        <v>92.858500000000006</v>
      </c>
      <c r="G60" s="393"/>
      <c r="H60" s="311">
        <v>282.35270000000003</v>
      </c>
      <c r="I60" s="217"/>
      <c r="J60" s="200"/>
    </row>
    <row r="61" spans="2:11" ht="14.1" customHeight="1" thickBot="1">
      <c r="B61" s="198"/>
      <c r="C61" s="202" t="s">
        <v>40</v>
      </c>
      <c r="D61" s="391"/>
      <c r="E61" s="308">
        <v>19.861300000000004</v>
      </c>
      <c r="F61" s="308">
        <v>34.797600000000003</v>
      </c>
      <c r="G61" s="394"/>
      <c r="H61" s="309">
        <v>16.8139</v>
      </c>
      <c r="I61" s="217"/>
      <c r="J61" s="200"/>
    </row>
    <row r="62" spans="2:11" s="127" customFormat="1" ht="15.6" customHeight="1">
      <c r="B62" s="218"/>
      <c r="C62" s="203" t="s">
        <v>71</v>
      </c>
      <c r="D62" s="338">
        <v>5500</v>
      </c>
      <c r="E62" s="310"/>
      <c r="F62" s="310">
        <f>F63+F64+F65</f>
        <v>12.1737</v>
      </c>
      <c r="G62" s="312">
        <f>D62-F62</f>
        <v>5487.8262999999997</v>
      </c>
      <c r="H62" s="311">
        <f>H63+H64+H65</f>
        <v>11.789200000000001</v>
      </c>
      <c r="I62" s="219"/>
      <c r="J62" s="220"/>
      <c r="K62"/>
    </row>
    <row r="63" spans="2:11" s="27" customFormat="1" ht="14.1" customHeight="1">
      <c r="B63" s="204"/>
      <c r="C63" s="205" t="s">
        <v>41</v>
      </c>
      <c r="D63" s="339"/>
      <c r="E63" s="269"/>
      <c r="F63" s="269">
        <v>1.4205000000000001</v>
      </c>
      <c r="G63" s="313"/>
      <c r="H63" s="276">
        <v>0.97470000000000001</v>
      </c>
      <c r="I63" s="206"/>
      <c r="J63" s="207"/>
      <c r="K63"/>
    </row>
    <row r="64" spans="2:11" s="27" customFormat="1" ht="14.1" customHeight="1">
      <c r="B64" s="204"/>
      <c r="C64" s="205" t="s">
        <v>42</v>
      </c>
      <c r="D64" s="339"/>
      <c r="E64" s="269"/>
      <c r="F64" s="269">
        <v>2.9651999999999998</v>
      </c>
      <c r="G64" s="313"/>
      <c r="H64" s="276">
        <v>4.7112999999999996</v>
      </c>
      <c r="I64" s="245"/>
      <c r="J64" s="207"/>
      <c r="K64"/>
    </row>
    <row r="65" spans="2:11" s="27" customFormat="1" ht="14.1" customHeight="1" thickBot="1">
      <c r="B65" s="204"/>
      <c r="C65" s="205" t="s">
        <v>43</v>
      </c>
      <c r="D65" s="339"/>
      <c r="E65" s="269"/>
      <c r="F65" s="269">
        <v>7.7880000000000003</v>
      </c>
      <c r="G65" s="314"/>
      <c r="H65" s="276">
        <v>6.1032000000000002</v>
      </c>
      <c r="I65" s="245"/>
      <c r="J65" s="207"/>
      <c r="K65"/>
    </row>
    <row r="66" spans="2:11" ht="14.1" customHeight="1" thickBot="1">
      <c r="B66" s="167"/>
      <c r="C66" s="208" t="s">
        <v>44</v>
      </c>
      <c r="D66" s="320">
        <v>200</v>
      </c>
      <c r="E66" s="301"/>
      <c r="F66" s="301"/>
      <c r="G66" s="315">
        <f>D66-F66</f>
        <v>200</v>
      </c>
      <c r="H66" s="302"/>
      <c r="I66" s="213"/>
      <c r="J66" s="168"/>
    </row>
    <row r="67" spans="2:11" ht="14.1" customHeight="1" thickBot="1">
      <c r="B67" s="167"/>
      <c r="C67" s="208" t="s">
        <v>14</v>
      </c>
      <c r="D67" s="320"/>
      <c r="E67" s="301"/>
      <c r="F67" s="301"/>
      <c r="G67" s="315"/>
      <c r="H67" s="302">
        <v>50.897999999999968</v>
      </c>
      <c r="I67" s="213"/>
      <c r="J67" s="168"/>
    </row>
    <row r="68" spans="2:11" s="4" customFormat="1" ht="14.1" customHeight="1" thickBot="1">
      <c r="B68" s="165"/>
      <c r="C68" s="260" t="s">
        <v>9</v>
      </c>
      <c r="D68" s="331">
        <v>9675</v>
      </c>
      <c r="E68" s="334">
        <f>E59+E60+E61+E62+E66+E67</f>
        <v>24.647500000000012</v>
      </c>
      <c r="F68" s="334">
        <f>F59+F60+F61+F62+F66+F67</f>
        <v>222.04559999999998</v>
      </c>
      <c r="G68" s="316">
        <f>D68-F68</f>
        <v>9452.9544000000005</v>
      </c>
      <c r="H68" s="279">
        <f>H59+H60+H61+H62+H66+H67</f>
        <v>527.35559999999998</v>
      </c>
      <c r="I68" s="235"/>
      <c r="J68" s="164"/>
      <c r="K68"/>
    </row>
    <row r="69" spans="2:11" s="4" customFormat="1" ht="19.2" customHeight="1" thickBot="1">
      <c r="B69" s="214"/>
      <c r="C69" s="395"/>
      <c r="D69" s="395"/>
      <c r="E69" s="395"/>
      <c r="F69" s="210"/>
      <c r="G69" s="210"/>
      <c r="H69" s="244"/>
      <c r="I69" s="215"/>
      <c r="J69" s="216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78" t="s">
        <v>1</v>
      </c>
      <c r="C74" s="379"/>
      <c r="D74" s="379"/>
      <c r="E74" s="379"/>
      <c r="F74" s="379"/>
      <c r="G74" s="379"/>
      <c r="H74" s="379"/>
      <c r="I74" s="379"/>
      <c r="J74" s="380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" ht="14.1" customHeight="1" thickBot="1">
      <c r="B76" s="165"/>
      <c r="C76" s="381" t="s">
        <v>2</v>
      </c>
      <c r="D76" s="382"/>
      <c r="E76" s="381" t="s">
        <v>21</v>
      </c>
      <c r="F76" s="382"/>
      <c r="G76" s="381" t="s">
        <v>22</v>
      </c>
      <c r="H76" s="382"/>
      <c r="I76" s="213"/>
      <c r="J76" s="163"/>
    </row>
    <row r="77" spans="2:11" ht="14.4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" ht="14.4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" ht="1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" ht="14.4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" ht="14.1" customHeight="1" thickTop="1">
      <c r="B84" s="386" t="s">
        <v>8</v>
      </c>
      <c r="C84" s="387"/>
      <c r="D84" s="387"/>
      <c r="E84" s="387"/>
      <c r="F84" s="387"/>
      <c r="G84" s="387"/>
      <c r="H84" s="387"/>
      <c r="I84" s="387"/>
      <c r="J84" s="388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8" t="s">
        <v>20</v>
      </c>
      <c r="D86" s="259" t="s">
        <v>21</v>
      </c>
      <c r="E86" s="256" t="str">
        <f>E20</f>
        <v>LANDET KVANTUM UKE 9</v>
      </c>
      <c r="F86" s="256" t="str">
        <f>F20</f>
        <v>LANDET KVANTUM T.O.M UKE 9</v>
      </c>
      <c r="G86" s="256" t="str">
        <f>H20</f>
        <v>RESTKVOTER</v>
      </c>
      <c r="H86" s="257" t="str">
        <f>I20</f>
        <v>LANDET KVANTUM T.O.M. UKE 9 2013</v>
      </c>
      <c r="I86" s="7"/>
      <c r="J86" s="11"/>
    </row>
    <row r="87" spans="2:11" ht="14.1" customHeight="1">
      <c r="B87" s="10"/>
      <c r="C87" s="254" t="s">
        <v>17</v>
      </c>
      <c r="D87" s="335">
        <f>D89+D88</f>
        <v>33148</v>
      </c>
      <c r="E87" s="335">
        <f>E89+E88</f>
        <v>385.99680000000001</v>
      </c>
      <c r="F87" s="335">
        <f>F88+F89</f>
        <v>5196.5367000000006</v>
      </c>
      <c r="G87" s="335">
        <f>G88+G89</f>
        <v>27951.463299999999</v>
      </c>
      <c r="H87" s="296">
        <f>H88+H89</f>
        <v>7936.6647000000003</v>
      </c>
      <c r="I87" s="46"/>
      <c r="J87" s="11"/>
    </row>
    <row r="88" spans="2:11" ht="14.1" customHeight="1">
      <c r="B88" s="10"/>
      <c r="C88" s="249" t="s">
        <v>12</v>
      </c>
      <c r="D88" s="297">
        <v>32398</v>
      </c>
      <c r="E88" s="297">
        <v>370.07600000000002</v>
      </c>
      <c r="F88" s="297">
        <v>5069.7695000000003</v>
      </c>
      <c r="G88" s="297">
        <f>D88-F88</f>
        <v>27328.230499999998</v>
      </c>
      <c r="H88" s="298">
        <v>7874.5999000000002</v>
      </c>
      <c r="I88" s="46"/>
      <c r="J88" s="11"/>
    </row>
    <row r="89" spans="2:11" ht="14.1" customHeight="1" thickBot="1">
      <c r="B89" s="10"/>
      <c r="C89" s="250" t="s">
        <v>11</v>
      </c>
      <c r="D89" s="299">
        <v>750</v>
      </c>
      <c r="E89" s="299">
        <v>15.9208</v>
      </c>
      <c r="F89" s="299">
        <v>126.7672</v>
      </c>
      <c r="G89" s="299">
        <f>D89-F89</f>
        <v>623.2328</v>
      </c>
      <c r="H89" s="300">
        <v>62.064799999999998</v>
      </c>
      <c r="I89" s="7"/>
      <c r="J89" s="11"/>
    </row>
    <row r="90" spans="2:11" ht="14.1" customHeight="1">
      <c r="B90" s="3"/>
      <c r="C90" s="254" t="s">
        <v>18</v>
      </c>
      <c r="D90" s="319">
        <f>D91+D97+D98</f>
        <v>54083</v>
      </c>
      <c r="E90" s="335">
        <f>E91+E97+E98</f>
        <v>1534.5898</v>
      </c>
      <c r="F90" s="335">
        <f>F91+F97+F98</f>
        <v>9942.3506999999991</v>
      </c>
      <c r="G90" s="335">
        <f t="shared" ref="G90" si="5">G91+G97+G98</f>
        <v>44140.649299999997</v>
      </c>
      <c r="H90" s="296">
        <f>H91+H97+H98</f>
        <v>12777.678500000002</v>
      </c>
      <c r="I90" s="5"/>
      <c r="J90" s="11"/>
    </row>
    <row r="91" spans="2:11" ht="15.75" customHeight="1">
      <c r="B91" s="23"/>
      <c r="C91" s="252" t="s">
        <v>75</v>
      </c>
      <c r="D91" s="322">
        <f>D92+D93+D94+D95+D96</f>
        <v>40021</v>
      </c>
      <c r="E91" s="336">
        <f>E92+E93+E94+E95+E96</f>
        <v>1134.5720999999996</v>
      </c>
      <c r="F91" s="336">
        <f>F92+F93+F94+F95+F96</f>
        <v>6877.8719999999994</v>
      </c>
      <c r="G91" s="336">
        <f>G92+G93+G94+G95+G96</f>
        <v>33143.127999999997</v>
      </c>
      <c r="H91" s="304">
        <f t="shared" ref="H91" si="6">H92+H93+H95+H96</f>
        <v>8721.1205000000009</v>
      </c>
      <c r="I91" s="47"/>
      <c r="J91" s="11"/>
    </row>
    <row r="92" spans="2:11" s="27" customFormat="1" ht="14.1" customHeight="1">
      <c r="B92" s="26"/>
      <c r="C92" s="251" t="s">
        <v>23</v>
      </c>
      <c r="D92" s="321">
        <v>9029</v>
      </c>
      <c r="E92" s="303">
        <v>100.91159999999991</v>
      </c>
      <c r="F92" s="303">
        <v>1434.9782</v>
      </c>
      <c r="G92" s="303">
        <f>D92-F92</f>
        <v>7594.0218000000004</v>
      </c>
      <c r="H92" s="305">
        <v>2135.9657999999999</v>
      </c>
      <c r="I92" s="33"/>
      <c r="J92" s="1"/>
      <c r="K92"/>
    </row>
    <row r="93" spans="2:11" s="27" customFormat="1" ht="14.1" customHeight="1">
      <c r="B93" s="26"/>
      <c r="C93" s="251" t="s">
        <v>24</v>
      </c>
      <c r="D93" s="321">
        <v>8324</v>
      </c>
      <c r="E93" s="303">
        <v>370.84269999999992</v>
      </c>
      <c r="F93" s="303">
        <v>1907.7765999999999</v>
      </c>
      <c r="G93" s="303">
        <f t="shared" ref="G93:G99" si="7">D93-F93</f>
        <v>6416.2233999999999</v>
      </c>
      <c r="H93" s="305">
        <v>2392.7534999999998</v>
      </c>
      <c r="I93" s="33"/>
      <c r="J93" s="1"/>
      <c r="K93"/>
    </row>
    <row r="94" spans="2:11" s="27" customFormat="1" ht="14.1" customHeight="1">
      <c r="B94" s="182"/>
      <c r="C94" s="251" t="s">
        <v>83</v>
      </c>
      <c r="D94" s="321">
        <v>4338</v>
      </c>
      <c r="E94" s="303"/>
      <c r="F94" s="303"/>
      <c r="G94" s="303">
        <f>D94-F94</f>
        <v>4338</v>
      </c>
      <c r="H94" s="305"/>
      <c r="I94" s="188"/>
      <c r="J94" s="163"/>
      <c r="K94"/>
    </row>
    <row r="95" spans="2:11" s="27" customFormat="1" ht="14.1" customHeight="1">
      <c r="B95" s="26"/>
      <c r="C95" s="251" t="s">
        <v>25</v>
      </c>
      <c r="D95" s="321">
        <v>11806</v>
      </c>
      <c r="E95" s="303">
        <v>443.23149999999987</v>
      </c>
      <c r="F95" s="303">
        <v>2367.6342</v>
      </c>
      <c r="G95" s="303">
        <f t="shared" si="7"/>
        <v>9438.3657999999996</v>
      </c>
      <c r="H95" s="305">
        <v>2986.2853</v>
      </c>
      <c r="I95" s="33"/>
      <c r="J95" s="1"/>
      <c r="K95"/>
    </row>
    <row r="96" spans="2:11" s="27" customFormat="1" ht="14.1" customHeight="1">
      <c r="B96" s="26"/>
      <c r="C96" s="251" t="s">
        <v>26</v>
      </c>
      <c r="D96" s="321">
        <v>6524</v>
      </c>
      <c r="E96" s="303">
        <v>219.58629999999994</v>
      </c>
      <c r="F96" s="303">
        <v>1167.4829999999999</v>
      </c>
      <c r="G96" s="303">
        <f t="shared" si="7"/>
        <v>5356.5169999999998</v>
      </c>
      <c r="H96" s="305">
        <v>1206.1159</v>
      </c>
      <c r="I96" s="33"/>
      <c r="J96" s="1"/>
      <c r="K96"/>
    </row>
    <row r="97" spans="1:11" ht="14.1" customHeight="1">
      <c r="B97" s="23"/>
      <c r="C97" s="252" t="s">
        <v>36</v>
      </c>
      <c r="D97" s="322">
        <v>9735</v>
      </c>
      <c r="E97" s="336">
        <v>340.41990000000033</v>
      </c>
      <c r="F97" s="336">
        <v>2723.6345000000001</v>
      </c>
      <c r="G97" s="336">
        <f t="shared" si="7"/>
        <v>7011.3654999999999</v>
      </c>
      <c r="H97" s="304">
        <v>3609.4261000000001</v>
      </c>
      <c r="I97" s="47"/>
      <c r="J97" s="11"/>
    </row>
    <row r="98" spans="1:11" ht="14.1" customHeight="1" thickBot="1">
      <c r="B98" s="23"/>
      <c r="C98" s="253" t="s">
        <v>73</v>
      </c>
      <c r="D98" s="323">
        <v>4327</v>
      </c>
      <c r="E98" s="306">
        <v>59.597800000000007</v>
      </c>
      <c r="F98" s="306">
        <v>340.8442</v>
      </c>
      <c r="G98" s="306">
        <f t="shared" si="7"/>
        <v>3986.1558</v>
      </c>
      <c r="H98" s="307">
        <v>447.13189999999997</v>
      </c>
      <c r="I98" s="47"/>
      <c r="J98" s="11"/>
    </row>
    <row r="99" spans="1:11" ht="14.1" customHeight="1" thickBot="1">
      <c r="B99" s="10"/>
      <c r="C99" s="255" t="s">
        <v>13</v>
      </c>
      <c r="D99" s="320">
        <v>584</v>
      </c>
      <c r="E99" s="301"/>
      <c r="F99" s="301">
        <v>10.0985</v>
      </c>
      <c r="G99" s="301">
        <f t="shared" si="7"/>
        <v>573.90150000000006</v>
      </c>
      <c r="H99" s="302">
        <v>19.051500000000001</v>
      </c>
      <c r="I99" s="7"/>
      <c r="J99" s="11"/>
    </row>
    <row r="100" spans="1:11" ht="18" customHeight="1" thickBot="1">
      <c r="B100" s="10"/>
      <c r="C100" s="255" t="s">
        <v>91</v>
      </c>
      <c r="D100" s="320">
        <v>300</v>
      </c>
      <c r="E100" s="301">
        <v>0.86890000000000001</v>
      </c>
      <c r="F100" s="301">
        <v>9.7873999999999999</v>
      </c>
      <c r="G100" s="301">
        <f>D100-F100</f>
        <v>290.21260000000001</v>
      </c>
      <c r="H100" s="302">
        <v>10.235900000000001</v>
      </c>
      <c r="I100" s="7"/>
      <c r="J100" s="11"/>
    </row>
    <row r="101" spans="1:11" ht="14.1" customHeight="1" thickBot="1">
      <c r="B101" s="10"/>
      <c r="C101" s="255" t="s">
        <v>14</v>
      </c>
      <c r="D101" s="320"/>
      <c r="E101" s="301">
        <v>8.1858000000011089</v>
      </c>
      <c r="F101" s="301">
        <v>24.619899999999689</v>
      </c>
      <c r="G101" s="301">
        <f>D101-F101</f>
        <v>-24.619899999999689</v>
      </c>
      <c r="H101" s="302">
        <v>121.69759999999587</v>
      </c>
      <c r="I101" s="7"/>
      <c r="J101" s="11"/>
    </row>
    <row r="102" spans="1:11" ht="14.1" customHeight="1" thickBot="1">
      <c r="B102" s="10"/>
      <c r="C102" s="260" t="s">
        <v>9</v>
      </c>
      <c r="D102" s="347">
        <f>D87+D90+D99+D100+D101</f>
        <v>88115</v>
      </c>
      <c r="E102" s="317">
        <f>E87+E90+E99+E100+E101</f>
        <v>1929.6413000000011</v>
      </c>
      <c r="F102" s="317">
        <f>F87+F90+F99+F100+F101</f>
        <v>15183.393199999999</v>
      </c>
      <c r="G102" s="317">
        <f>G87+G90+G99+G100+G101</f>
        <v>72931.606799999994</v>
      </c>
      <c r="H102" s="318">
        <f t="shared" ref="H102" si="8">H87+H90+H99+H100+H101</f>
        <v>20865.3282</v>
      </c>
      <c r="I102" s="46"/>
      <c r="J102" s="11"/>
    </row>
    <row r="103" spans="1:11" ht="13.5" customHeight="1">
      <c r="B103" s="16"/>
      <c r="C103" s="17" t="s">
        <v>28</v>
      </c>
      <c r="D103" s="280"/>
      <c r="E103" s="280"/>
      <c r="F103" s="281"/>
      <c r="G103" s="281"/>
      <c r="H103" s="282"/>
      <c r="I103" s="131"/>
      <c r="J103" s="18"/>
    </row>
    <row r="104" spans="1:11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" s="90" customFormat="1" ht="13.5" customHeight="1">
      <c r="B105" s="173"/>
      <c r="C105" s="295" t="s">
        <v>92</v>
      </c>
      <c r="D105" s="183"/>
      <c r="E105" s="183"/>
      <c r="F105" s="234"/>
      <c r="G105" s="234"/>
      <c r="H105" s="221"/>
      <c r="I105" s="221"/>
      <c r="J105" s="175"/>
      <c r="K105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/>
    </row>
    <row r="110" spans="1:11" ht="17.100000000000001" customHeight="1" thickTop="1">
      <c r="B110" s="378" t="s">
        <v>1</v>
      </c>
      <c r="C110" s="379"/>
      <c r="D110" s="379"/>
      <c r="E110" s="379"/>
      <c r="F110" s="379"/>
      <c r="G110" s="379"/>
      <c r="H110" s="379"/>
      <c r="I110" s="379"/>
      <c r="J110" s="380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" ht="14.1" customHeight="1" thickBot="1">
      <c r="B112" s="3"/>
      <c r="C112" s="381" t="s">
        <v>2</v>
      </c>
      <c r="D112" s="382"/>
      <c r="E112" s="381" t="s">
        <v>21</v>
      </c>
      <c r="F112" s="382"/>
      <c r="G112" s="381" t="s">
        <v>22</v>
      </c>
      <c r="H112" s="382"/>
      <c r="I112" s="46"/>
      <c r="J112" s="2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83" t="s">
        <v>8</v>
      </c>
      <c r="C119" s="384"/>
      <c r="D119" s="384"/>
      <c r="E119" s="384"/>
      <c r="F119" s="384"/>
      <c r="G119" s="384"/>
      <c r="H119" s="384"/>
      <c r="I119" s="384"/>
      <c r="J119" s="385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8" t="s">
        <v>20</v>
      </c>
      <c r="D121" s="360" t="s">
        <v>21</v>
      </c>
      <c r="E121" s="258" t="str">
        <f>E20</f>
        <v>LANDET KVANTUM UKE 9</v>
      </c>
      <c r="F121" s="361" t="str">
        <f>F20</f>
        <v>LANDET KVANTUM T.O.M UKE 9</v>
      </c>
      <c r="G121" s="256" t="str">
        <f>H20</f>
        <v>RESTKVOTER</v>
      </c>
      <c r="H121" s="257" t="str">
        <f>I20</f>
        <v>LANDET KVANTUM T.O.M. UKE 9 2013</v>
      </c>
      <c r="I121" s="5"/>
      <c r="J121" s="2"/>
      <c r="K121"/>
    </row>
    <row r="122" spans="2:11" s="90" customFormat="1" ht="14.1" customHeight="1">
      <c r="B122" s="10"/>
      <c r="C122" s="199" t="s">
        <v>17</v>
      </c>
      <c r="D122" s="349">
        <f>D123+D124+D125</f>
        <v>37000</v>
      </c>
      <c r="E122" s="362">
        <f>E123+E124+E125</f>
        <v>2163.5515000000005</v>
      </c>
      <c r="F122" s="362">
        <f>F123+F124+F125</f>
        <v>10928.4812</v>
      </c>
      <c r="G122" s="362">
        <f t="shared" ref="G122" si="9">G123+G124+G125</f>
        <v>26071.518799999998</v>
      </c>
      <c r="H122" s="368">
        <f>H123+H124+H125</f>
        <v>4971.6138000000001</v>
      </c>
      <c r="I122" s="46"/>
      <c r="J122" s="91"/>
      <c r="K122"/>
    </row>
    <row r="123" spans="2:11" ht="14.1" customHeight="1">
      <c r="B123" s="10"/>
      <c r="C123" s="249" t="s">
        <v>12</v>
      </c>
      <c r="D123" s="350">
        <v>29600</v>
      </c>
      <c r="E123" s="357">
        <v>2038.1485000000002</v>
      </c>
      <c r="F123" s="357">
        <v>9238.6159000000007</v>
      </c>
      <c r="G123" s="357">
        <f t="shared" ref="G123:G127" si="10">D123-F123</f>
        <v>20361.384099999999</v>
      </c>
      <c r="H123" s="369">
        <v>4363.8752999999997</v>
      </c>
      <c r="I123" s="46"/>
      <c r="J123" s="11"/>
    </row>
    <row r="124" spans="2:11" ht="14.1" customHeight="1">
      <c r="B124" s="10"/>
      <c r="C124" s="249" t="s">
        <v>11</v>
      </c>
      <c r="D124" s="350">
        <v>6900</v>
      </c>
      <c r="E124" s="357">
        <v>125.40300000000002</v>
      </c>
      <c r="F124" s="357">
        <v>1689.8652999999999</v>
      </c>
      <c r="G124" s="357">
        <f t="shared" si="10"/>
        <v>5210.1347000000005</v>
      </c>
      <c r="H124" s="369">
        <v>607.73850000000004</v>
      </c>
      <c r="I124" s="46"/>
      <c r="J124" s="11"/>
    </row>
    <row r="125" spans="2:11" ht="14.1" customHeight="1" thickBot="1">
      <c r="B125" s="10"/>
      <c r="C125" s="250" t="s">
        <v>47</v>
      </c>
      <c r="D125" s="351">
        <v>500</v>
      </c>
      <c r="E125" s="364"/>
      <c r="F125" s="364"/>
      <c r="G125" s="364">
        <f t="shared" si="10"/>
        <v>500</v>
      </c>
      <c r="H125" s="370"/>
      <c r="I125" s="46"/>
      <c r="J125" s="11"/>
    </row>
    <row r="126" spans="2:11" s="127" customFormat="1" ht="14.1" customHeight="1" thickBot="1">
      <c r="B126" s="129"/>
      <c r="C126" s="54" t="s">
        <v>46</v>
      </c>
      <c r="D126" s="352">
        <v>25000</v>
      </c>
      <c r="E126" s="363"/>
      <c r="F126" s="363">
        <v>993.20299999999997</v>
      </c>
      <c r="G126" s="363">
        <f t="shared" si="10"/>
        <v>24006.796999999999</v>
      </c>
      <c r="H126" s="371">
        <v>694.74099999999999</v>
      </c>
      <c r="I126" s="130"/>
      <c r="J126" s="126"/>
      <c r="K126"/>
    </row>
    <row r="127" spans="2:11" s="90" customFormat="1" ht="14.1" customHeight="1" thickBot="1">
      <c r="B127" s="10"/>
      <c r="C127" s="208" t="s">
        <v>18</v>
      </c>
      <c r="D127" s="353">
        <f>D128+D133+D136</f>
        <v>38000</v>
      </c>
      <c r="E127" s="366">
        <f>E128+E133+E136</f>
        <v>2303.4521999999997</v>
      </c>
      <c r="F127" s="366">
        <f>F136+F133+F128</f>
        <v>15013.603499999999</v>
      </c>
      <c r="G127" s="366">
        <f t="shared" si="10"/>
        <v>22986.396500000003</v>
      </c>
      <c r="H127" s="372">
        <f>H133+H136+H128</f>
        <v>13558.580900000001</v>
      </c>
      <c r="I127" s="7"/>
      <c r="J127" s="91"/>
      <c r="K127"/>
    </row>
    <row r="128" spans="2:11" ht="15.75" customHeight="1">
      <c r="B128" s="3"/>
      <c r="C128" s="55" t="s">
        <v>75</v>
      </c>
      <c r="D128" s="354">
        <f>D129+D130+D131+D132</f>
        <v>28500</v>
      </c>
      <c r="E128" s="365">
        <f>E129+E130+E131+E132</f>
        <v>1525.9669999999996</v>
      </c>
      <c r="F128" s="365">
        <f>F129+F130+F132+F131</f>
        <v>12265.503999999999</v>
      </c>
      <c r="G128" s="365">
        <f>G129+G130+G131+G132</f>
        <v>16234.496000000003</v>
      </c>
      <c r="H128" s="373">
        <f>H129+H130+H131+H132</f>
        <v>11227.218200000001</v>
      </c>
      <c r="I128" s="5"/>
      <c r="J128" s="2"/>
    </row>
    <row r="129" spans="2:11" s="27" customFormat="1" ht="14.1" customHeight="1">
      <c r="B129" s="56"/>
      <c r="C129" s="251" t="s">
        <v>23</v>
      </c>
      <c r="D129" s="355">
        <v>8065</v>
      </c>
      <c r="E129" s="359">
        <v>55.665800000000104</v>
      </c>
      <c r="F129" s="359">
        <v>1074.4082000000001</v>
      </c>
      <c r="G129" s="359">
        <f t="shared" ref="G129:G134" si="11">D129-F129</f>
        <v>6990.5918000000001</v>
      </c>
      <c r="H129" s="374">
        <v>1347.3797999999999</v>
      </c>
      <c r="I129" s="57"/>
      <c r="J129" s="58"/>
      <c r="K129"/>
    </row>
    <row r="130" spans="2:11" s="27" customFormat="1" ht="14.1" customHeight="1">
      <c r="B130" s="26"/>
      <c r="C130" s="251" t="s">
        <v>24</v>
      </c>
      <c r="D130" s="355">
        <v>7410</v>
      </c>
      <c r="E130" s="359">
        <v>577.84469999999965</v>
      </c>
      <c r="F130" s="359">
        <v>4520.6171999999997</v>
      </c>
      <c r="G130" s="359">
        <f t="shared" si="11"/>
        <v>2889.3828000000003</v>
      </c>
      <c r="H130" s="374">
        <v>4652.0766000000003</v>
      </c>
      <c r="I130" s="33"/>
      <c r="J130" s="1"/>
      <c r="K130"/>
    </row>
    <row r="131" spans="2:11" s="27" customFormat="1" ht="14.1" customHeight="1">
      <c r="B131" s="26"/>
      <c r="C131" s="251" t="s">
        <v>25</v>
      </c>
      <c r="D131" s="355">
        <v>7382</v>
      </c>
      <c r="E131" s="359">
        <v>458.46299999999974</v>
      </c>
      <c r="F131" s="359">
        <v>3968.8948999999998</v>
      </c>
      <c r="G131" s="359">
        <f t="shared" si="11"/>
        <v>3413.1051000000002</v>
      </c>
      <c r="H131" s="374">
        <v>2601.7773000000002</v>
      </c>
      <c r="I131" s="33"/>
      <c r="J131" s="1"/>
      <c r="K131"/>
    </row>
    <row r="132" spans="2:11" s="27" customFormat="1" ht="14.1" customHeight="1">
      <c r="B132" s="26"/>
      <c r="C132" s="251" t="s">
        <v>26</v>
      </c>
      <c r="D132" s="355">
        <v>5643</v>
      </c>
      <c r="E132" s="359">
        <v>433.99350000000004</v>
      </c>
      <c r="F132" s="359">
        <v>2701.5837000000001</v>
      </c>
      <c r="G132" s="359">
        <f t="shared" si="11"/>
        <v>2941.4162999999999</v>
      </c>
      <c r="H132" s="374">
        <v>2625.9845</v>
      </c>
      <c r="I132" s="33"/>
      <c r="J132" s="1"/>
      <c r="K132"/>
    </row>
    <row r="133" spans="2:11" s="28" customFormat="1" ht="14.1" customHeight="1">
      <c r="B133" s="23"/>
      <c r="C133" s="252" t="s">
        <v>19</v>
      </c>
      <c r="D133" s="356">
        <f>D134+D135</f>
        <v>4180</v>
      </c>
      <c r="E133" s="358">
        <f>E134+E135</f>
        <v>645.90919999999994</v>
      </c>
      <c r="F133" s="358">
        <f>F135+F134</f>
        <v>1282.3662999999999</v>
      </c>
      <c r="G133" s="358">
        <f t="shared" si="11"/>
        <v>2897.6337000000003</v>
      </c>
      <c r="H133" s="348">
        <f>H134+H135</f>
        <v>812.8175</v>
      </c>
      <c r="I133" s="47"/>
      <c r="J133" s="24"/>
      <c r="K133"/>
    </row>
    <row r="134" spans="2:11" ht="14.1" customHeight="1">
      <c r="B134" s="10"/>
      <c r="C134" s="251" t="s">
        <v>48</v>
      </c>
      <c r="D134" s="321">
        <v>3430</v>
      </c>
      <c r="E134" s="303">
        <v>645.90919999999994</v>
      </c>
      <c r="F134" s="303">
        <v>1282.3662999999999</v>
      </c>
      <c r="G134" s="303">
        <f t="shared" si="11"/>
        <v>2147.6337000000003</v>
      </c>
      <c r="H134" s="305">
        <v>812.8175</v>
      </c>
      <c r="I134" s="7"/>
      <c r="J134" s="11"/>
    </row>
    <row r="135" spans="2:11" ht="14.1" customHeight="1">
      <c r="B135" s="23"/>
      <c r="C135" s="251" t="s">
        <v>49</v>
      </c>
      <c r="D135" s="321">
        <v>750</v>
      </c>
      <c r="E135" s="303"/>
      <c r="F135" s="303"/>
      <c r="G135" s="303"/>
      <c r="H135" s="305"/>
      <c r="I135" s="47"/>
      <c r="J135" s="24"/>
    </row>
    <row r="136" spans="2:11" ht="14.1" customHeight="1" thickBot="1">
      <c r="B136" s="10"/>
      <c r="C136" s="253" t="s">
        <v>77</v>
      </c>
      <c r="D136" s="323">
        <v>5320</v>
      </c>
      <c r="E136" s="306">
        <v>131.57599999999979</v>
      </c>
      <c r="F136" s="306">
        <v>1465.7331999999999</v>
      </c>
      <c r="G136" s="306">
        <f>D136-F136</f>
        <v>3854.2668000000003</v>
      </c>
      <c r="H136" s="307">
        <v>1518.5452</v>
      </c>
      <c r="I136" s="7"/>
      <c r="J136" s="11"/>
    </row>
    <row r="137" spans="2:11" s="90" customFormat="1" ht="14.1" customHeight="1" thickBot="1">
      <c r="B137" s="10"/>
      <c r="C137" s="132" t="s">
        <v>13</v>
      </c>
      <c r="D137" s="324">
        <v>163</v>
      </c>
      <c r="E137" s="308"/>
      <c r="F137" s="308">
        <v>1.8272999999999999</v>
      </c>
      <c r="G137" s="308">
        <f>D137-F137</f>
        <v>161.17269999999999</v>
      </c>
      <c r="H137" s="309">
        <v>0.82130000000000003</v>
      </c>
      <c r="I137" s="7"/>
      <c r="J137" s="91"/>
      <c r="K137"/>
    </row>
    <row r="138" spans="2:11" s="90" customFormat="1" ht="15.75" customHeight="1" thickBot="1">
      <c r="B138" s="10"/>
      <c r="C138" s="208" t="s">
        <v>93</v>
      </c>
      <c r="D138" s="320">
        <v>2000</v>
      </c>
      <c r="E138" s="301">
        <v>3.3733000000000004</v>
      </c>
      <c r="F138" s="301">
        <v>34.8752</v>
      </c>
      <c r="G138" s="301">
        <f>D138-F138</f>
        <v>1965.1248000000001</v>
      </c>
      <c r="H138" s="302">
        <v>40.834000000000003</v>
      </c>
      <c r="I138" s="7"/>
      <c r="J138" s="91"/>
      <c r="K138"/>
    </row>
    <row r="139" spans="2:11" s="90" customFormat="1" ht="14.1" customHeight="1" thickBot="1">
      <c r="B139" s="10"/>
      <c r="C139" s="208" t="s">
        <v>50</v>
      </c>
      <c r="D139" s="320">
        <v>350</v>
      </c>
      <c r="E139" s="301"/>
      <c r="F139" s="301"/>
      <c r="G139" s="301">
        <v>350</v>
      </c>
      <c r="H139" s="302"/>
      <c r="I139" s="46"/>
      <c r="J139" s="91"/>
      <c r="K139"/>
    </row>
    <row r="140" spans="2:11" s="90" customFormat="1" ht="14.1" customHeight="1" thickBot="1">
      <c r="B140" s="10"/>
      <c r="C140" s="208" t="s">
        <v>14</v>
      </c>
      <c r="D140" s="320"/>
      <c r="E140" s="301"/>
      <c r="F140" s="301">
        <v>30.039199999999255</v>
      </c>
      <c r="G140" s="301">
        <f>D140-F140</f>
        <v>-30.039199999999255</v>
      </c>
      <c r="H140" s="302">
        <v>17.376299999999901</v>
      </c>
      <c r="I140" s="166"/>
      <c r="J140" s="168"/>
      <c r="K140"/>
    </row>
    <row r="141" spans="2:11" s="4" customFormat="1" ht="14.1" customHeight="1" thickBot="1">
      <c r="B141" s="3"/>
      <c r="C141" s="40" t="s">
        <v>9</v>
      </c>
      <c r="D141" s="347">
        <f>D122+D126+D127+D137+D138+D139+D140</f>
        <v>102513</v>
      </c>
      <c r="E141" s="367">
        <f>E122+E126+E127+E137+E138+E139+E140</f>
        <v>4470.3770000000004</v>
      </c>
      <c r="F141" s="367">
        <f t="shared" ref="F141:H141" si="12">F122+F126+F127+F137+F138+F139+F140</f>
        <v>27002.029399999999</v>
      </c>
      <c r="G141" s="367">
        <f t="shared" si="12"/>
        <v>75510.970600000001</v>
      </c>
      <c r="H141" s="318">
        <f t="shared" si="12"/>
        <v>19283.9673</v>
      </c>
      <c r="I141" s="146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</row>
    <row r="143" spans="2:11" s="4" customFormat="1" ht="14.25" customHeight="1">
      <c r="B143" s="3"/>
      <c r="C143" s="295" t="s">
        <v>94</v>
      </c>
      <c r="D143" s="42"/>
      <c r="E143" s="42"/>
      <c r="F143" s="42"/>
      <c r="G143" s="42"/>
      <c r="H143" s="146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</row>
    <row r="149" spans="1:11" ht="17.100000000000001" customHeight="1" thickTop="1">
      <c r="B149" s="403" t="s">
        <v>1</v>
      </c>
      <c r="C149" s="404"/>
      <c r="D149" s="404"/>
      <c r="E149" s="404"/>
      <c r="F149" s="404"/>
      <c r="G149" s="404"/>
      <c r="H149" s="404"/>
      <c r="I149" s="404"/>
      <c r="J149" s="405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" s="4" customFormat="1" ht="18" customHeight="1" thickBot="1">
      <c r="B151" s="35"/>
      <c r="C151" s="401" t="s">
        <v>2</v>
      </c>
      <c r="D151" s="402"/>
      <c r="E151" s="401" t="s">
        <v>65</v>
      </c>
      <c r="F151" s="402"/>
      <c r="G151" s="401" t="s">
        <v>66</v>
      </c>
      <c r="H151" s="402"/>
      <c r="I151" s="104"/>
      <c r="J151" s="37"/>
      <c r="K151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" ht="12.9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" s="7" customFormat="1" ht="12.9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</row>
    <row r="159" spans="1:11" s="7" customFormat="1" ht="12.9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</row>
    <row r="160" spans="1:11" ht="12.9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" ht="18" customHeight="1">
      <c r="B161" s="398" t="s">
        <v>8</v>
      </c>
      <c r="C161" s="399"/>
      <c r="D161" s="399"/>
      <c r="E161" s="399"/>
      <c r="F161" s="399"/>
      <c r="G161" s="399"/>
      <c r="H161" s="399"/>
      <c r="I161" s="399"/>
      <c r="J161" s="400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9</v>
      </c>
      <c r="F163" s="89" t="str">
        <f>F20</f>
        <v>LANDET KVANTUM T.O.M UKE 9</v>
      </c>
      <c r="G163" s="89" t="str">
        <f>H20</f>
        <v>RESTKVOTER</v>
      </c>
      <c r="H163" s="122" t="str">
        <f>I20</f>
        <v>LANDET KVANTUM T.O.M. UKE 9 2013</v>
      </c>
      <c r="I163" s="93"/>
      <c r="J163" s="37"/>
      <c r="K163"/>
    </row>
    <row r="164" spans="2:11" ht="14.1" customHeight="1">
      <c r="B164" s="62"/>
      <c r="C164" s="152" t="s">
        <v>17</v>
      </c>
      <c r="D164" s="325">
        <f>D165+D166+D167+D168+D169</f>
        <v>25929</v>
      </c>
      <c r="E164" s="261">
        <f>E165+E166+E167+E168+E169</f>
        <v>709.57819999999992</v>
      </c>
      <c r="F164" s="261">
        <f>F165+F166+F167+F168+F169</f>
        <v>2813.4715999999999</v>
      </c>
      <c r="G164" s="261">
        <f t="shared" ref="G164" si="13">G165+G166+G167+G168+G169</f>
        <v>23115.528399999999</v>
      </c>
      <c r="H164" s="289">
        <f>H165+H166+H167+H168+H169</f>
        <v>5939.6254999999992</v>
      </c>
      <c r="I164" s="101"/>
      <c r="J164" s="76"/>
    </row>
    <row r="165" spans="2:11" ht="14.1" customHeight="1">
      <c r="B165" s="62"/>
      <c r="C165" s="153" t="s">
        <v>12</v>
      </c>
      <c r="D165" s="326">
        <v>15278</v>
      </c>
      <c r="E165" s="262">
        <v>699.62999999999988</v>
      </c>
      <c r="F165" s="262">
        <v>2093.3811999999998</v>
      </c>
      <c r="G165" s="262">
        <f>D165-F165</f>
        <v>13184.6188</v>
      </c>
      <c r="H165" s="290">
        <v>4934.9679999999998</v>
      </c>
      <c r="I165" s="101"/>
      <c r="J165" s="76"/>
    </row>
    <row r="166" spans="2:11" ht="14.1" customHeight="1">
      <c r="B166" s="62"/>
      <c r="C166" s="154" t="s">
        <v>11</v>
      </c>
      <c r="D166" s="326">
        <v>3977</v>
      </c>
      <c r="E166" s="262"/>
      <c r="F166" s="262">
        <v>292.005</v>
      </c>
      <c r="G166" s="262">
        <f>D166-F166</f>
        <v>3684.9949999999999</v>
      </c>
      <c r="H166" s="290">
        <v>150.01740000000001</v>
      </c>
      <c r="I166" s="101"/>
      <c r="J166" s="76"/>
    </row>
    <row r="167" spans="2:11" ht="14.1" customHeight="1">
      <c r="B167" s="62"/>
      <c r="C167" s="154" t="s">
        <v>55</v>
      </c>
      <c r="D167" s="326">
        <v>1535</v>
      </c>
      <c r="E167" s="262">
        <v>7.7857999999999947</v>
      </c>
      <c r="F167" s="262">
        <v>380.04680000000002</v>
      </c>
      <c r="G167" s="262">
        <f>D167-F167</f>
        <v>1154.9531999999999</v>
      </c>
      <c r="H167" s="290">
        <v>837.40869999999995</v>
      </c>
      <c r="I167" s="101"/>
      <c r="J167" s="76"/>
    </row>
    <row r="168" spans="2:11" ht="14.1" customHeight="1">
      <c r="B168" s="62"/>
      <c r="C168" s="154" t="s">
        <v>54</v>
      </c>
      <c r="D168" s="326">
        <v>4139</v>
      </c>
      <c r="E168" s="262">
        <v>2.1624000000000052</v>
      </c>
      <c r="F168" s="262">
        <v>48.038600000000002</v>
      </c>
      <c r="G168" s="262">
        <f>D168-F168</f>
        <v>4090.9614000000001</v>
      </c>
      <c r="H168" s="290">
        <v>17.231400000000001</v>
      </c>
      <c r="I168" s="101"/>
      <c r="J168" s="76"/>
    </row>
    <row r="169" spans="2:11" ht="14.1" customHeight="1" thickBot="1">
      <c r="B169" s="62"/>
      <c r="C169" s="155" t="s">
        <v>56</v>
      </c>
      <c r="D169" s="327">
        <v>1000</v>
      </c>
      <c r="E169" s="263"/>
      <c r="F169" s="263"/>
      <c r="G169" s="263">
        <f t="shared" ref="G169:G170" si="14">D169-F169</f>
        <v>1000</v>
      </c>
      <c r="H169" s="291"/>
      <c r="I169" s="101"/>
      <c r="J169" s="76"/>
    </row>
    <row r="170" spans="2:11" ht="14.1" customHeight="1" thickBot="1">
      <c r="B170" s="62"/>
      <c r="C170" s="156" t="s">
        <v>46</v>
      </c>
      <c r="D170" s="328">
        <v>5500</v>
      </c>
      <c r="E170" s="264"/>
      <c r="F170" s="264">
        <v>133.589</v>
      </c>
      <c r="G170" s="264">
        <f t="shared" si="14"/>
        <v>5366.4110000000001</v>
      </c>
      <c r="H170" s="292">
        <v>108.182</v>
      </c>
      <c r="I170" s="101"/>
      <c r="J170" s="76"/>
    </row>
    <row r="171" spans="2:11" ht="14.1" customHeight="1">
      <c r="B171" s="62"/>
      <c r="C171" s="152" t="s">
        <v>18</v>
      </c>
      <c r="D171" s="325">
        <v>8000</v>
      </c>
      <c r="E171" s="261">
        <f>E172+E173</f>
        <v>100.22770000000003</v>
      </c>
      <c r="F171" s="261">
        <v>391.57830000000001</v>
      </c>
      <c r="G171" s="261">
        <f>D171-F171</f>
        <v>7608.4216999999999</v>
      </c>
      <c r="H171" s="289">
        <v>3507.3757999999998</v>
      </c>
      <c r="I171" s="101"/>
      <c r="J171" s="76"/>
    </row>
    <row r="172" spans="2:11" ht="14.1" customHeight="1">
      <c r="B172" s="62"/>
      <c r="C172" s="154" t="s">
        <v>36</v>
      </c>
      <c r="D172" s="326"/>
      <c r="E172" s="262">
        <v>61.180700000000002</v>
      </c>
      <c r="F172" s="262">
        <v>149.70570000000001</v>
      </c>
      <c r="G172" s="262"/>
      <c r="H172" s="290">
        <v>2755.7777000000001</v>
      </c>
      <c r="I172" s="101"/>
      <c r="J172" s="51"/>
    </row>
    <row r="173" spans="2:11" ht="14.1" customHeight="1" thickBot="1">
      <c r="B173" s="62"/>
      <c r="C173" s="157" t="s">
        <v>57</v>
      </c>
      <c r="D173" s="329"/>
      <c r="E173" s="265">
        <v>39.047000000000025</v>
      </c>
      <c r="F173" s="265">
        <f>F171-F172</f>
        <v>241.87260000000001</v>
      </c>
      <c r="G173" s="265"/>
      <c r="H173" s="293">
        <f>H171-H172</f>
        <v>751.5980999999997</v>
      </c>
      <c r="I173" s="104"/>
      <c r="J173" s="51"/>
    </row>
    <row r="174" spans="2:11" ht="14.1" customHeight="1" thickBot="1">
      <c r="B174" s="62"/>
      <c r="C174" s="158" t="s">
        <v>13</v>
      </c>
      <c r="D174" s="330">
        <v>10</v>
      </c>
      <c r="E174" s="266"/>
      <c r="F174" s="266"/>
      <c r="G174" s="266">
        <f>D174-F174</f>
        <v>10</v>
      </c>
      <c r="H174" s="294"/>
      <c r="I174" s="101"/>
      <c r="J174" s="51"/>
    </row>
    <row r="175" spans="2:11" ht="14.1" customHeight="1" thickBot="1">
      <c r="B175" s="62"/>
      <c r="C175" s="156" t="s">
        <v>58</v>
      </c>
      <c r="D175" s="328"/>
      <c r="E175" s="264">
        <v>1</v>
      </c>
      <c r="F175" s="264">
        <v>5</v>
      </c>
      <c r="G175" s="264">
        <f>D175-F175</f>
        <v>-5</v>
      </c>
      <c r="H175" s="292">
        <v>15</v>
      </c>
      <c r="I175" s="101"/>
      <c r="J175" s="51"/>
    </row>
    <row r="176" spans="2:11" s="4" customFormat="1" ht="14.1" customHeight="1" thickBot="1">
      <c r="B176" s="35"/>
      <c r="C176" s="159" t="s">
        <v>9</v>
      </c>
      <c r="D176" s="331">
        <f>D164+D170+D171+D174</f>
        <v>39439</v>
      </c>
      <c r="E176" s="334">
        <f>E164+E170+E171+E174</f>
        <v>809.80589999999995</v>
      </c>
      <c r="F176" s="334">
        <f>F164+F170+F171+F174+F175</f>
        <v>3343.6388999999999</v>
      </c>
      <c r="G176" s="334">
        <f>G164+G170+G171+G174+G175</f>
        <v>36095.361100000002</v>
      </c>
      <c r="H176" s="279">
        <f>H164+H170+H171+H174+H175</f>
        <v>9570.1832999999988</v>
      </c>
      <c r="I176" s="248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7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</row>
    <row r="183" spans="1:11" ht="17.100000000000001" customHeight="1" thickTop="1">
      <c r="B183" s="403" t="s">
        <v>1</v>
      </c>
      <c r="C183" s="404"/>
      <c r="D183" s="404"/>
      <c r="E183" s="404"/>
      <c r="F183" s="404"/>
      <c r="G183" s="404"/>
      <c r="H183" s="404"/>
      <c r="I183" s="404"/>
      <c r="J183" s="405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" s="4" customFormat="1" ht="14.1" customHeight="1" thickBot="1">
      <c r="B185" s="92"/>
      <c r="C185" s="401" t="s">
        <v>2</v>
      </c>
      <c r="D185" s="402"/>
      <c r="E185" s="401" t="s">
        <v>65</v>
      </c>
      <c r="F185" s="402"/>
      <c r="G185" s="93"/>
      <c r="H185" s="93"/>
      <c r="I185" s="93"/>
      <c r="J185" s="88"/>
      <c r="K185"/>
    </row>
    <row r="186" spans="1:11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" ht="17.100000000000001" customHeight="1">
      <c r="B194" s="398" t="s">
        <v>8</v>
      </c>
      <c r="C194" s="399"/>
      <c r="D194" s="399"/>
      <c r="E194" s="399"/>
      <c r="F194" s="399"/>
      <c r="G194" s="399"/>
      <c r="H194" s="399"/>
      <c r="I194" s="399"/>
      <c r="J194" s="400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9</v>
      </c>
      <c r="F196" s="89" t="str">
        <f>F20</f>
        <v>LANDET KVANTUM T.O.M UKE 9</v>
      </c>
      <c r="G196" s="89" t="str">
        <f>H20</f>
        <v>RESTKVOTER</v>
      </c>
      <c r="H196" s="122" t="str">
        <f>I20</f>
        <v>LANDET KVANTUM T.O.M. UKE 9 2013</v>
      </c>
      <c r="I196" s="101"/>
      <c r="J196" s="91"/>
    </row>
    <row r="197" spans="2:11" s="127" customFormat="1" ht="14.1" customHeight="1" thickBot="1">
      <c r="B197" s="124"/>
      <c r="C197" s="158" t="s">
        <v>61</v>
      </c>
      <c r="D197" s="283"/>
      <c r="E197" s="283">
        <v>21.622600000000006</v>
      </c>
      <c r="F197" s="283">
        <v>87.506500000000003</v>
      </c>
      <c r="G197" s="283"/>
      <c r="H197" s="284">
        <v>232.8922</v>
      </c>
      <c r="I197" s="125"/>
      <c r="J197" s="126"/>
      <c r="K197"/>
    </row>
    <row r="198" spans="2:11" ht="14.1" customHeight="1" thickBot="1">
      <c r="B198" s="103"/>
      <c r="C198" s="161" t="s">
        <v>53</v>
      </c>
      <c r="D198" s="283"/>
      <c r="E198" s="283">
        <v>33.645700000000005</v>
      </c>
      <c r="F198" s="283">
        <v>179.1918</v>
      </c>
      <c r="G198" s="283"/>
      <c r="H198" s="284">
        <v>412.61200000000002</v>
      </c>
      <c r="I198" s="149"/>
      <c r="J198" s="91"/>
    </row>
    <row r="199" spans="2:11" s="127" customFormat="1" ht="14.1" customHeight="1" thickBot="1">
      <c r="B199" s="124"/>
      <c r="C199" s="156" t="s">
        <v>44</v>
      </c>
      <c r="D199" s="285"/>
      <c r="E199" s="285"/>
      <c r="F199" s="285"/>
      <c r="G199" s="285"/>
      <c r="H199" s="286"/>
      <c r="I199" s="125"/>
      <c r="J199" s="126"/>
      <c r="K199"/>
    </row>
    <row r="200" spans="2:11" s="127" customFormat="1" ht="14.1" customHeight="1" thickBot="1">
      <c r="B200" s="119"/>
      <c r="C200" s="156" t="s">
        <v>68</v>
      </c>
      <c r="D200" s="285"/>
      <c r="E200" s="285"/>
      <c r="F200" s="285">
        <v>3</v>
      </c>
      <c r="G200" s="285"/>
      <c r="H200" s="286">
        <v>7</v>
      </c>
      <c r="I200" s="120"/>
      <c r="J200" s="121"/>
      <c r="K200"/>
    </row>
    <row r="201" spans="2:11" ht="14.1" customHeight="1" thickBot="1">
      <c r="B201" s="103"/>
      <c r="C201" s="159" t="s">
        <v>62</v>
      </c>
      <c r="D201" s="287">
        <v>2330</v>
      </c>
      <c r="E201" s="287">
        <f>SUM(E197:E200)</f>
        <v>55.268300000000011</v>
      </c>
      <c r="F201" s="287">
        <f>SUM(F197:F200)</f>
        <v>269.69830000000002</v>
      </c>
      <c r="G201" s="287">
        <f>D201-F201</f>
        <v>2060.3017</v>
      </c>
      <c r="H201" s="288">
        <f>H197+H198+H199+H200</f>
        <v>652.50420000000008</v>
      </c>
      <c r="I201" s="101"/>
      <c r="J201" s="91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" ht="8.4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9
&amp;"-,Normal"&amp;11(iht. motatte landings- og sluttsedler fra fiskesalgslagene; alle tallstørrelser i hele tonn)&amp;R03.03.2014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UKE_9_2014</vt:lpstr>
      <vt:lpstr>UKE_9_2014!Utskriftsområde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2014-02-18T09:57:31Z</cp:lastPrinted>
  <dcterms:created xsi:type="dcterms:W3CDTF">2011-07-06T12:13:20Z</dcterms:created>
  <dcterms:modified xsi:type="dcterms:W3CDTF">2014-03-03T13:17:18Z</dcterms:modified>
</cp:coreProperties>
</file>