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8_2014" sheetId="1" r:id="rId1"/>
  </sheets>
  <definedNames>
    <definedName name="Z_14D440E4_F18A_4F78_9989_38C1B133222D_.wvu.Cols" localSheetId="0" hidden="1">UKE_28_2014!#REF!</definedName>
    <definedName name="Z_14D440E4_F18A_4F78_9989_38C1B133222D_.wvu.PrintArea" localSheetId="0" hidden="1">UKE_28_2014!$B$1:$K$204</definedName>
    <definedName name="Z_14D440E4_F18A_4F78_9989_38C1B133222D_.wvu.Rows" localSheetId="0" hidden="1">UKE_28_2014!$316:$1048576,UKE_28_2014!$205:$315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76" i="1"/>
  <c r="H164"/>
  <c r="H173"/>
  <c r="E32"/>
  <c r="E25"/>
  <c r="F33"/>
  <c r="H133"/>
  <c r="H201"/>
  <c r="F201" l="1"/>
  <c r="E201"/>
  <c r="H196"/>
  <c r="G196"/>
  <c r="F196"/>
  <c r="E196"/>
  <c r="G201" l="1"/>
  <c r="G175"/>
  <c r="G174"/>
  <c r="F173"/>
  <c r="G171"/>
  <c r="G170"/>
  <c r="G169"/>
  <c r="G168"/>
  <c r="G167"/>
  <c r="G166"/>
  <c r="G165"/>
  <c r="F164"/>
  <c r="E164"/>
  <c r="E176" s="1"/>
  <c r="D164"/>
  <c r="H163"/>
  <c r="G163"/>
  <c r="F163"/>
  <c r="E163"/>
  <c r="H156"/>
  <c r="F156"/>
  <c r="G140"/>
  <c r="G138"/>
  <c r="G137"/>
  <c r="G136"/>
  <c r="G134"/>
  <c r="F133"/>
  <c r="F127" s="1"/>
  <c r="E133"/>
  <c r="D133"/>
  <c r="G132"/>
  <c r="G131"/>
  <c r="G130"/>
  <c r="G129"/>
  <c r="H128"/>
  <c r="H127" s="1"/>
  <c r="F128"/>
  <c r="E128"/>
  <c r="E127" s="1"/>
  <c r="D128"/>
  <c r="D176" l="1"/>
  <c r="F176"/>
  <c r="G133"/>
  <c r="G164"/>
  <c r="G176" s="1"/>
  <c r="G128"/>
  <c r="G127"/>
  <c r="D127"/>
  <c r="G126"/>
  <c r="G125"/>
  <c r="G124"/>
  <c r="G123"/>
  <c r="H122"/>
  <c r="H141" s="1"/>
  <c r="G122" l="1"/>
  <c r="G141" s="1"/>
  <c r="F122"/>
  <c r="E122"/>
  <c r="E141" s="1"/>
  <c r="D141" s="1"/>
  <c r="D122"/>
  <c r="H121"/>
  <c r="G121"/>
  <c r="F121"/>
  <c r="E121"/>
  <c r="H116"/>
  <c r="F116"/>
  <c r="D116"/>
  <c r="F141" l="1"/>
  <c r="G101"/>
  <c r="G100"/>
  <c r="G99"/>
  <c r="G98"/>
  <c r="G97"/>
  <c r="G96"/>
  <c r="G95"/>
  <c r="G94"/>
  <c r="G93"/>
  <c r="G92"/>
  <c r="H91"/>
  <c r="H90" s="1"/>
  <c r="F91"/>
  <c r="E91"/>
  <c r="D91"/>
  <c r="G89"/>
  <c r="G88"/>
  <c r="H87"/>
  <c r="F87"/>
  <c r="E87"/>
  <c r="D87"/>
  <c r="H86"/>
  <c r="G86"/>
  <c r="F86"/>
  <c r="E86"/>
  <c r="H80"/>
  <c r="F80"/>
  <c r="D80"/>
  <c r="F90" l="1"/>
  <c r="G91"/>
  <c r="G90" s="1"/>
  <c r="E90"/>
  <c r="D90" s="1"/>
  <c r="G87"/>
  <c r="H102"/>
  <c r="G66"/>
  <c r="H62"/>
  <c r="H68" s="1"/>
  <c r="F62"/>
  <c r="E62"/>
  <c r="E68" s="1"/>
  <c r="H58"/>
  <c r="G58"/>
  <c r="F58"/>
  <c r="E58"/>
  <c r="E102" l="1"/>
  <c r="D102" s="1"/>
  <c r="G102"/>
  <c r="F102" s="1"/>
  <c r="G62"/>
  <c r="F68"/>
  <c r="H40"/>
  <c r="H39"/>
  <c r="H38"/>
  <c r="H37"/>
  <c r="H36"/>
  <c r="H35"/>
  <c r="F34"/>
  <c r="H33"/>
  <c r="I32"/>
  <c r="F32"/>
  <c r="D32"/>
  <c r="H31"/>
  <c r="H34" l="1"/>
  <c r="H32" s="1"/>
  <c r="G68"/>
  <c r="F30"/>
  <c r="H29"/>
  <c r="H28"/>
  <c r="H27"/>
  <c r="H26"/>
  <c r="I25"/>
  <c r="H30" l="1"/>
  <c r="H25" s="1"/>
  <c r="F25"/>
  <c r="D25"/>
  <c r="I24"/>
  <c r="H24" l="1"/>
  <c r="F24"/>
  <c r="E24"/>
  <c r="E41" s="1"/>
  <c r="H23"/>
  <c r="H22"/>
  <c r="I21"/>
  <c r="I41" s="1"/>
  <c r="F21"/>
  <c r="E21"/>
  <c r="D21"/>
  <c r="H14"/>
  <c r="F14"/>
  <c r="D14"/>
  <c r="H21" l="1"/>
  <c r="H41" s="1"/>
  <c r="F41"/>
  <c r="D24"/>
  <c r="D41" s="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<sst xmlns="http://schemas.openxmlformats.org/spreadsheetml/2006/main" count="214" uniqueCount="105">
  <si>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</si>
  <si>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</si>
  <si>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</si>
  <si>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</si>
  <si>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</si>
  <si>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</si>
  <si>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</si>
  <si>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</si>
  <si>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</si>
  <si>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</si>
  <si>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</si>
  <si>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</si>
  <si>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</si>
  <si>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</si>
  <si>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</si>
  <si>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</si>
  <si>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</si>
  <si>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</si>
  <si>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</si>
  <si>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</si>
  <si>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</si>
  <si>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</si>
  <si>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</si>
  <si>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</si>
  <si>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</si>
  <si>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</si>
  <si>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</si>
  <si>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</si>
  <si>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</si>
  <si>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</si>
  <si>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</si>
  <si>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</si>
  <si>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</si>
  <si>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</si>
  <si>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</si>
  <si>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</si>
  <si>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</si>
  <si>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</si>
  <si>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</si>
  <si>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</si>
  <si>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</si>
  <si>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</si>
  <si>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</si>
  <si>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</si>
  <si>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</si>
  <si>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</si>
  <si>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</si>
  <si>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</si>
  <si>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</si>
  <si>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</si>
  <si>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</si>
  <si>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</si>
  <si>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</si>
  <si>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</si>
  <si>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</si>
  <si>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</si>
  <si>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</si>
  <si>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</si>
  <si>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</si>
  <si>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</si>
  <si>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</si>
  <si>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</si>
  <si>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</si>
  <si>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</si>
  <si>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</si>
  <si>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</si>
  <si>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</si>
  <si>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</si>
  <si>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</si>
  <si>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</si>
  <si>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</si>
  <si>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</si>
  <si>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</si>
  <si>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</si>
  <si>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</si>
  <si>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</si>
  <si>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</si>
  <si>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</si>
  <si>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</si>
  <si>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</si>
  <si>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</si>
  <si>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</si>
  <si>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</si>
  <si>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</si>
  <si>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</si>
  <si>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</si>
  <si>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</si>
  <si>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</si>
  <si>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</si>
  <si>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</si>
  <si>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</si>
  <si>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</si>
  <si>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</si>
  <si>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</si>
  <si>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</si>
  <si>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</si>
  <si>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</si>
  <si>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</si>
  <si>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</si>
  <si>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</si>
  <si>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</si>
  <si>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</si>
  <si>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28</t>
  </si>
  <si>
    <t>LANDET KVANTUM T.O.M UKE 28</t>
  </si>
  <si>
    <t>LANDET KVANTUM T.O.M. UKE 28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</si>
</sst>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4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3" fontId="22" fillId="0" borderId="79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horizontal="right"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view="pageLayout" zoomScale="85" zoomScaleNormal="100" zoomScalePageLayoutView="8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8.5703125" style="86" customWidth="1"/>
    <col min="10" max="10" width="0.85546875" style="5" customWidth="1"/>
    <col min="11" max="11" width="1" customWidth="1"/>
    <col min="12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46" t="s">
        <v>93</v>
      </c>
      <c r="C2" s="347"/>
      <c r="D2" s="347"/>
      <c r="E2" s="347"/>
      <c r="F2" s="347"/>
      <c r="G2" s="347"/>
      <c r="H2" s="347"/>
      <c r="I2" s="347"/>
      <c r="J2" s="348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49" t="s">
        <v>1</v>
      </c>
      <c r="C7" s="350"/>
      <c r="D7" s="350"/>
      <c r="E7" s="350"/>
      <c r="F7" s="350"/>
      <c r="G7" s="350"/>
      <c r="H7" s="350"/>
      <c r="I7" s="350"/>
      <c r="J7" s="351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52" t="s">
        <v>2</v>
      </c>
      <c r="D9" s="353"/>
      <c r="E9" s="352" t="s">
        <v>21</v>
      </c>
      <c r="F9" s="353"/>
      <c r="G9" s="352" t="s">
        <v>22</v>
      </c>
      <c r="H9" s="353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68" t="s">
        <v>92</v>
      </c>
      <c r="D16" s="368"/>
      <c r="E16" s="368"/>
      <c r="F16" s="368"/>
      <c r="G16" s="368"/>
      <c r="H16" s="368"/>
      <c r="I16" s="368"/>
      <c r="J16" s="169"/>
      <c r="K16"/>
    </row>
    <row r="17" spans="1:10" ht="13.5" customHeight="1" thickBot="1">
      <c r="B17" s="170"/>
      <c r="C17" s="369"/>
      <c r="D17" s="369"/>
      <c r="E17" s="369"/>
      <c r="F17" s="369"/>
      <c r="G17" s="369"/>
      <c r="H17" s="369"/>
      <c r="I17" s="369"/>
      <c r="J17" s="172"/>
    </row>
    <row r="18" spans="1:10" ht="17.100000000000001" customHeight="1">
      <c r="B18" s="354" t="s">
        <v>8</v>
      </c>
      <c r="C18" s="355"/>
      <c r="D18" s="355"/>
      <c r="E18" s="355"/>
      <c r="F18" s="355"/>
      <c r="G18" s="355"/>
      <c r="H18" s="355"/>
      <c r="I18" s="355"/>
      <c r="J18" s="356"/>
    </row>
    <row r="19" spans="1:10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1:10" ht="48" customHeight="1" thickBot="1">
      <c r="A20" s="3"/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</row>
    <row r="21" spans="1:10" ht="14.1" customHeight="1">
      <c r="B21" s="162"/>
      <c r="C21" s="227" t="s">
        <v>17</v>
      </c>
      <c r="D21" s="305">
        <f>D23+D22</f>
        <v>146527</v>
      </c>
      <c r="E21" s="298">
        <f>E23+E22</f>
        <v>1475.2568999999985</v>
      </c>
      <c r="F21" s="298">
        <f>F23+F22</f>
        <v>61221.8753</v>
      </c>
      <c r="G21" s="298"/>
      <c r="H21" s="298">
        <f>H23+H22</f>
        <v>85305.124700000015</v>
      </c>
      <c r="I21" s="398">
        <f>I23+I22</f>
        <v>63583.335300000006</v>
      </c>
      <c r="J21" s="173"/>
    </row>
    <row r="22" spans="1:10" ht="14.1" customHeight="1">
      <c r="B22" s="162"/>
      <c r="C22" s="228" t="s">
        <v>12</v>
      </c>
      <c r="D22" s="306">
        <v>145777</v>
      </c>
      <c r="E22" s="257">
        <v>1424.8283999999985</v>
      </c>
      <c r="F22" s="257">
        <v>60329.279199999997</v>
      </c>
      <c r="G22" s="257"/>
      <c r="H22" s="257">
        <f>D22-F22</f>
        <v>85447.72080000001</v>
      </c>
      <c r="I22" s="399">
        <v>63229.114800000003</v>
      </c>
      <c r="J22" s="173"/>
    </row>
    <row r="23" spans="1:10" ht="14.1" customHeight="1" thickBot="1">
      <c r="B23" s="162"/>
      <c r="C23" s="229" t="s">
        <v>11</v>
      </c>
      <c r="D23" s="307">
        <v>750</v>
      </c>
      <c r="E23" s="258">
        <v>50.428499999999985</v>
      </c>
      <c r="F23" s="258">
        <v>892.59609999999998</v>
      </c>
      <c r="G23" s="258"/>
      <c r="H23" s="258">
        <f>D23-F23</f>
        <v>-142.59609999999998</v>
      </c>
      <c r="I23" s="400">
        <v>354.22050000000002</v>
      </c>
      <c r="J23" s="173"/>
    </row>
    <row r="24" spans="1:10" ht="14.1" customHeight="1">
      <c r="B24" s="162"/>
      <c r="C24" s="227" t="s">
        <v>18</v>
      </c>
      <c r="D24" s="305">
        <f>D32+D31+D25</f>
        <v>297495</v>
      </c>
      <c r="E24" s="298">
        <f>E32+E31+E25</f>
        <v>565.27789999999732</v>
      </c>
      <c r="F24" s="298">
        <f>F25+F31+F32</f>
        <v>272387.56744999997</v>
      </c>
      <c r="G24" s="298"/>
      <c r="H24" s="298">
        <f>H25+H31+H32</f>
        <v>25107.432550000005</v>
      </c>
      <c r="I24" s="398">
        <f>I25+I31+I32</f>
        <v>247524.56860000003</v>
      </c>
      <c r="J24" s="173"/>
    </row>
    <row r="25" spans="1:10" ht="15" customHeight="1">
      <c r="A25" s="23"/>
      <c r="B25" s="174"/>
      <c r="C25" s="230" t="s">
        <v>73</v>
      </c>
      <c r="D25" s="308">
        <f>D26+D27+D28+D29+D30</f>
        <v>231113</v>
      </c>
      <c r="E25" s="299">
        <f>E26+E27+E28+E29</f>
        <v>364.34040000000095</v>
      </c>
      <c r="F25" s="299">
        <f>F26+F27+F28+F29</f>
        <v>224350.98004999998</v>
      </c>
      <c r="G25" s="299"/>
      <c r="H25" s="299">
        <f>H26+H27+H28+H29+H30</f>
        <v>6762.0199500000017</v>
      </c>
      <c r="I25" s="401">
        <f>I26+I27+I28+I29+I30</f>
        <v>204661.61110000001</v>
      </c>
      <c r="J25" s="173"/>
    </row>
    <row r="26" spans="1:10" ht="14.1" customHeight="1">
      <c r="A26" s="24"/>
      <c r="B26" s="175"/>
      <c r="C26" s="231" t="s">
        <v>23</v>
      </c>
      <c r="D26" s="309">
        <v>59178</v>
      </c>
      <c r="E26" s="259">
        <v>65.940799999996671</v>
      </c>
      <c r="F26" s="259">
        <v>71460.16635</v>
      </c>
      <c r="G26" s="259">
        <v>2883</v>
      </c>
      <c r="H26" s="259">
        <f>D26-F26+G26</f>
        <v>-9399.1663499999995</v>
      </c>
      <c r="I26" s="397">
        <v>51030.608500000002</v>
      </c>
      <c r="J26" s="173"/>
    </row>
    <row r="27" spans="1:10" ht="14.1" customHeight="1">
      <c r="A27" s="24"/>
      <c r="B27" s="175"/>
      <c r="C27" s="231" t="s">
        <v>77</v>
      </c>
      <c r="D27" s="309">
        <v>56592</v>
      </c>
      <c r="E27" s="259">
        <v>79.739000000001397</v>
      </c>
      <c r="F27" s="259">
        <v>58599.2837</v>
      </c>
      <c r="G27" s="259">
        <v>2243</v>
      </c>
      <c r="H27" s="259">
        <f>D27-F27+G27</f>
        <v>235.71630000000005</v>
      </c>
      <c r="I27" s="397">
        <v>58515.036899999999</v>
      </c>
      <c r="J27" s="173"/>
    </row>
    <row r="28" spans="1:10" ht="14.1" customHeight="1">
      <c r="A28" s="24"/>
      <c r="B28" s="175"/>
      <c r="C28" s="231" t="s">
        <v>78</v>
      </c>
      <c r="D28" s="309">
        <v>57631</v>
      </c>
      <c r="E28" s="259">
        <v>132.95190000000002</v>
      </c>
      <c r="F28" s="259">
        <v>58082.787499999999</v>
      </c>
      <c r="G28" s="259">
        <v>3334</v>
      </c>
      <c r="H28" s="259">
        <f>D28-F28+G28</f>
        <v>2882.2125000000015</v>
      </c>
      <c r="I28" s="397">
        <v>57107.970399999998</v>
      </c>
      <c r="J28" s="173"/>
    </row>
    <row r="29" spans="1:10" ht="14.1" customHeight="1">
      <c r="A29" s="24"/>
      <c r="B29" s="175"/>
      <c r="C29" s="231" t="s">
        <v>26</v>
      </c>
      <c r="D29" s="309">
        <v>38555</v>
      </c>
      <c r="E29" s="259">
        <v>85.708700000002864</v>
      </c>
      <c r="F29" s="259">
        <v>36208.7425</v>
      </c>
      <c r="G29" s="259">
        <v>1543</v>
      </c>
      <c r="H29" s="259">
        <f>D29-F29+G29</f>
        <v>3889.2574999999997</v>
      </c>
      <c r="I29" s="397">
        <v>38007.995300000002</v>
      </c>
      <c r="J29" s="173"/>
    </row>
    <row r="30" spans="1:10" ht="14.1" customHeight="1">
      <c r="A30" s="24"/>
      <c r="B30" s="175"/>
      <c r="C30" s="231" t="s">
        <v>74</v>
      </c>
      <c r="D30" s="309">
        <v>19157</v>
      </c>
      <c r="E30" s="259">
        <v>293</v>
      </c>
      <c r="F30" s="259">
        <f>SUM(G26:G29)</f>
        <v>10003</v>
      </c>
      <c r="G30" s="259"/>
      <c r="H30" s="259">
        <f>D30-F30</f>
        <v>9154</v>
      </c>
      <c r="I30" s="397"/>
      <c r="J30" s="173"/>
    </row>
    <row r="31" spans="1:10" ht="14.1" customHeight="1">
      <c r="A31" s="25"/>
      <c r="B31" s="174"/>
      <c r="C31" s="230" t="s">
        <v>19</v>
      </c>
      <c r="D31" s="308">
        <v>38109</v>
      </c>
      <c r="E31" s="299">
        <v>186.29399999999805</v>
      </c>
      <c r="F31" s="299">
        <v>17845.943899999998</v>
      </c>
      <c r="G31" s="299"/>
      <c r="H31" s="299">
        <f>D31-F31</f>
        <v>20263.056100000002</v>
      </c>
      <c r="I31" s="401">
        <v>21010.131300000001</v>
      </c>
      <c r="J31" s="173"/>
    </row>
    <row r="32" spans="1:10" ht="14.1" customHeight="1">
      <c r="A32" s="25"/>
      <c r="B32" s="174"/>
      <c r="C32" s="230" t="s">
        <v>75</v>
      </c>
      <c r="D32" s="308">
        <f>D33+D34</f>
        <v>28273</v>
      </c>
      <c r="E32" s="299">
        <f>E33</f>
        <v>14.643499999998312</v>
      </c>
      <c r="F32" s="299">
        <f>F33</f>
        <v>30190.643499999998</v>
      </c>
      <c r="G32" s="299"/>
      <c r="H32" s="299">
        <f>H33+H34</f>
        <v>-1917.6434999999983</v>
      </c>
      <c r="I32" s="401">
        <f>I33+I34</f>
        <v>21852.8262</v>
      </c>
      <c r="J32" s="173"/>
    </row>
    <row r="33" spans="1:11" ht="14.1" customHeight="1">
      <c r="A33" s="24"/>
      <c r="B33" s="175"/>
      <c r="C33" s="231" t="s">
        <v>10</v>
      </c>
      <c r="D33" s="309">
        <v>25929</v>
      </c>
      <c r="E33" s="259">
        <v>14.643499999998312</v>
      </c>
      <c r="F33" s="259">
        <f>30717.6435-F37</f>
        <v>30190.643499999998</v>
      </c>
      <c r="G33" s="259">
        <v>1224</v>
      </c>
      <c r="H33" s="259">
        <f>D33-F33+G33</f>
        <v>-3037.6434999999983</v>
      </c>
      <c r="I33" s="397">
        <v>21852.8262</v>
      </c>
      <c r="J33" s="173"/>
    </row>
    <row r="34" spans="1:11" ht="14.1" customHeight="1" thickBot="1">
      <c r="A34" s="24"/>
      <c r="B34" s="175"/>
      <c r="C34" s="232" t="s">
        <v>76</v>
      </c>
      <c r="D34" s="310">
        <v>2344</v>
      </c>
      <c r="E34" s="260">
        <v>-111</v>
      </c>
      <c r="F34" s="260">
        <f>G33</f>
        <v>1224</v>
      </c>
      <c r="G34" s="260"/>
      <c r="H34" s="260">
        <f t="shared" ref="H34:H39" si="0">D34-F34</f>
        <v>1120</v>
      </c>
      <c r="I34" s="402"/>
      <c r="J34" s="173"/>
    </row>
    <row r="35" spans="1:11" ht="15.75" customHeight="1" thickBot="1">
      <c r="B35" s="162"/>
      <c r="C35" s="233" t="s">
        <v>99</v>
      </c>
      <c r="D35" s="311">
        <v>4000</v>
      </c>
      <c r="E35" s="261">
        <v>33.581300000000056</v>
      </c>
      <c r="F35" s="261">
        <v>1353.5813000000001</v>
      </c>
      <c r="G35" s="261"/>
      <c r="H35" s="261">
        <f>D35-F35</f>
        <v>2646.4187000000002</v>
      </c>
      <c r="I35" s="403"/>
      <c r="J35" s="173"/>
    </row>
    <row r="36" spans="1:11" ht="14.1" customHeight="1" thickBot="1">
      <c r="B36" s="162"/>
      <c r="C36" s="233" t="s">
        <v>13</v>
      </c>
      <c r="D36" s="311">
        <v>513</v>
      </c>
      <c r="E36" s="261"/>
      <c r="F36" s="261">
        <v>179.8271</v>
      </c>
      <c r="G36" s="261"/>
      <c r="H36" s="261">
        <f t="shared" si="0"/>
        <v>333.17290000000003</v>
      </c>
      <c r="I36" s="403">
        <v>2983.2642999999998</v>
      </c>
      <c r="J36" s="173"/>
    </row>
    <row r="37" spans="1:11" ht="17.25" customHeight="1" thickBot="1">
      <c r="B37" s="162"/>
      <c r="C37" s="233" t="s">
        <v>62</v>
      </c>
      <c r="D37" s="311">
        <v>3000</v>
      </c>
      <c r="E37" s="261">
        <v>3</v>
      </c>
      <c r="F37" s="261">
        <v>527</v>
      </c>
      <c r="G37" s="261"/>
      <c r="H37" s="261">
        <f t="shared" si="0"/>
        <v>2473</v>
      </c>
      <c r="I37" s="403"/>
      <c r="J37" s="173"/>
    </row>
    <row r="38" spans="1:11" ht="17.25" customHeight="1" thickBot="1">
      <c r="B38" s="162"/>
      <c r="C38" s="233" t="s">
        <v>86</v>
      </c>
      <c r="D38" s="311">
        <v>7000</v>
      </c>
      <c r="E38" s="261">
        <v>13.923099999999977</v>
      </c>
      <c r="F38" s="261">
        <v>896.72559999999999</v>
      </c>
      <c r="G38" s="261"/>
      <c r="H38" s="261">
        <f t="shared" si="0"/>
        <v>6103.2744000000002</v>
      </c>
      <c r="I38" s="403">
        <v>575.26340000000005</v>
      </c>
      <c r="J38" s="173"/>
    </row>
    <row r="39" spans="1:11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403"/>
      <c r="J39" s="173"/>
    </row>
    <row r="40" spans="1:11" ht="14.1" customHeight="1" thickBot="1">
      <c r="B40" s="162"/>
      <c r="C40" s="199" t="s">
        <v>14</v>
      </c>
      <c r="D40" s="311"/>
      <c r="E40" s="261">
        <v>12.324150000000373</v>
      </c>
      <c r="F40" s="261">
        <v>292.32415000000037</v>
      </c>
      <c r="G40" s="261"/>
      <c r="H40" s="261">
        <f>D40-F40</f>
        <v>-292.32415000000037</v>
      </c>
      <c r="I40" s="403">
        <v>295.91059999994468</v>
      </c>
      <c r="J40" s="173"/>
    </row>
    <row r="41" spans="1:11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2103.363349999996</v>
      </c>
      <c r="F41" s="345">
        <f>F21+F24+F35+F36+F37+F38+F39+F40</f>
        <v>336858.90090000001</v>
      </c>
      <c r="G41" s="345"/>
      <c r="H41" s="345">
        <f>H21+H24+H35+H36+H37+H38+H39+H40</f>
        <v>121876.09910000001</v>
      </c>
      <c r="I41" s="385">
        <f>I21+I24+I35+I36+I37+I38+I39+I40</f>
        <v>314962.34219999996</v>
      </c>
      <c r="J41" s="173"/>
    </row>
    <row r="42" spans="1:11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</row>
    <row r="43" spans="1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1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1:11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1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1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1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49" t="s">
        <v>1</v>
      </c>
      <c r="C49" s="350"/>
      <c r="D49" s="350"/>
      <c r="E49" s="350"/>
      <c r="F49" s="350"/>
      <c r="G49" s="350"/>
      <c r="H49" s="350"/>
      <c r="I49" s="350"/>
      <c r="J49" s="351"/>
    </row>
    <row r="50" spans="2:11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1" ht="14.1" customHeight="1" thickBot="1">
      <c r="B51" s="162"/>
      <c r="C51" s="373" t="s">
        <v>2</v>
      </c>
      <c r="D51" s="374"/>
      <c r="E51" s="183"/>
      <c r="F51" s="183"/>
      <c r="G51" s="183"/>
      <c r="H51" s="161"/>
      <c r="I51" s="161"/>
      <c r="J51" s="163"/>
    </row>
    <row r="52" spans="2:11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1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1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1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1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1" ht="17.100000000000001" customHeight="1" thickBot="1">
      <c r="B57" s="354" t="s">
        <v>8</v>
      </c>
      <c r="C57" s="355"/>
      <c r="D57" s="355"/>
      <c r="E57" s="355"/>
      <c r="F57" s="355"/>
      <c r="G57" s="355"/>
      <c r="H57" s="355"/>
      <c r="I57" s="355"/>
      <c r="J57" s="356"/>
    </row>
    <row r="58" spans="2:11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28</v>
      </c>
      <c r="F58" s="246" t="str">
        <f>F20</f>
        <v>LANDET KVANTUM T.O.M UKE 28</v>
      </c>
      <c r="G58" s="246" t="str">
        <f>H20</f>
        <v>RESTKVOTER</v>
      </c>
      <c r="H58" s="247" t="str">
        <f>I20</f>
        <v>LANDET KVANTUM T.O.M. UKE 28 2013</v>
      </c>
      <c r="I58" s="189"/>
      <c r="J58" s="190"/>
      <c r="K58"/>
    </row>
    <row r="59" spans="2:11" ht="14.1" customHeight="1">
      <c r="B59" s="191"/>
      <c r="C59" s="192" t="s">
        <v>38</v>
      </c>
      <c r="D59" s="361"/>
      <c r="E59" s="300">
        <v>62.968700000000013</v>
      </c>
      <c r="F59" s="300">
        <v>645.96870000000001</v>
      </c>
      <c r="G59" s="364"/>
      <c r="H59" s="390">
        <v>584.38649999999996</v>
      </c>
      <c r="I59" s="208"/>
      <c r="J59" s="335"/>
    </row>
    <row r="60" spans="2:11" ht="14.1" customHeight="1">
      <c r="B60" s="191"/>
      <c r="C60" s="193" t="s">
        <v>35</v>
      </c>
      <c r="D60" s="362"/>
      <c r="E60" s="278">
        <v>0.60540000000003147</v>
      </c>
      <c r="F60" s="278">
        <v>738.60540000000003</v>
      </c>
      <c r="G60" s="365"/>
      <c r="H60" s="396">
        <v>1012.3777</v>
      </c>
      <c r="I60" s="208"/>
      <c r="J60" s="335"/>
    </row>
    <row r="61" spans="2:11" ht="14.1" customHeight="1" thickBot="1">
      <c r="B61" s="191"/>
      <c r="C61" s="194" t="s">
        <v>39</v>
      </c>
      <c r="D61" s="363"/>
      <c r="E61" s="277"/>
      <c r="F61" s="277">
        <v>92.0261</v>
      </c>
      <c r="G61" s="366"/>
      <c r="H61" s="388">
        <v>42.955300000000001</v>
      </c>
      <c r="I61" s="208"/>
      <c r="J61" s="335"/>
    </row>
    <row r="62" spans="2:11" s="122" customFormat="1" ht="15.6" customHeight="1">
      <c r="B62" s="209"/>
      <c r="C62" s="195" t="s">
        <v>69</v>
      </c>
      <c r="D62" s="303">
        <v>5500</v>
      </c>
      <c r="E62" s="278">
        <f>E63+E64+E65</f>
        <v>32.949799999999925</v>
      </c>
      <c r="F62" s="278">
        <f>F63+F64+F65</f>
        <v>3055.9318999999996</v>
      </c>
      <c r="G62" s="279">
        <f>D62-F62</f>
        <v>2444.0681000000004</v>
      </c>
      <c r="H62" s="396">
        <f>H63+H64+H65</f>
        <v>3112.5769</v>
      </c>
      <c r="I62" s="210"/>
      <c r="J62" s="335"/>
      <c r="K62"/>
    </row>
    <row r="63" spans="2:11" s="24" customFormat="1" ht="14.1" customHeight="1">
      <c r="B63" s="196"/>
      <c r="C63" s="197" t="s">
        <v>40</v>
      </c>
      <c r="D63" s="304"/>
      <c r="E63" s="259">
        <v>15.456200000000081</v>
      </c>
      <c r="F63" s="259">
        <v>1467.2931000000001</v>
      </c>
      <c r="G63" s="280"/>
      <c r="H63" s="397">
        <v>1254.0535</v>
      </c>
      <c r="I63" s="198"/>
      <c r="J63" s="335"/>
      <c r="K63"/>
    </row>
    <row r="64" spans="2:11" s="24" customFormat="1" ht="14.1" customHeight="1">
      <c r="B64" s="196"/>
      <c r="C64" s="197" t="s">
        <v>41</v>
      </c>
      <c r="D64" s="304"/>
      <c r="E64" s="259">
        <v>13.77599999999984</v>
      </c>
      <c r="F64" s="259">
        <v>1293.0790999999999</v>
      </c>
      <c r="G64" s="280"/>
      <c r="H64" s="397">
        <v>1406.6939</v>
      </c>
      <c r="I64" s="235"/>
      <c r="J64" s="335"/>
      <c r="K64"/>
    </row>
    <row r="65" spans="2:11" s="24" customFormat="1" ht="14.1" customHeight="1" thickBot="1">
      <c r="B65" s="196"/>
      <c r="C65" s="197" t="s">
        <v>42</v>
      </c>
      <c r="D65" s="304"/>
      <c r="E65" s="259">
        <v>3.7176000000000045</v>
      </c>
      <c r="F65" s="259">
        <v>295.55970000000002</v>
      </c>
      <c r="G65" s="281"/>
      <c r="H65" s="397">
        <v>451.8295</v>
      </c>
      <c r="I65" s="235"/>
      <c r="J65" s="335"/>
      <c r="K65"/>
    </row>
    <row r="66" spans="2:11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389">
        <v>190.0993</v>
      </c>
      <c r="I66" s="204"/>
      <c r="J66" s="335"/>
    </row>
    <row r="67" spans="2:11" ht="14.1" customHeight="1" thickBot="1">
      <c r="B67" s="162"/>
      <c r="C67" s="199" t="s">
        <v>14</v>
      </c>
      <c r="D67" s="286"/>
      <c r="E67" s="274">
        <v>11.528900000001158</v>
      </c>
      <c r="F67" s="274">
        <v>128.52890000000116</v>
      </c>
      <c r="G67" s="282"/>
      <c r="H67" s="389">
        <v>110.46429999999964</v>
      </c>
      <c r="I67" s="204"/>
      <c r="J67" s="335"/>
    </row>
    <row r="68" spans="2:11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108.05280000000113</v>
      </c>
      <c r="F68" s="345">
        <f>F59+F60+F61+F62+F66+F67</f>
        <v>4661.9082000000008</v>
      </c>
      <c r="G68" s="283">
        <f>D68-F68</f>
        <v>5013.0917999999992</v>
      </c>
      <c r="H68" s="385">
        <f>H59+H60+H61+H62+H66+H67</f>
        <v>5052.8599999999997</v>
      </c>
      <c r="I68" s="225"/>
      <c r="J68" s="335"/>
      <c r="K68"/>
    </row>
    <row r="69" spans="2:11" s="3" customFormat="1" ht="19.149999999999999" customHeight="1" thickBot="1">
      <c r="B69" s="205"/>
      <c r="C69" s="367"/>
      <c r="D69" s="367"/>
      <c r="E69" s="367"/>
      <c r="F69" s="201"/>
      <c r="G69" s="201"/>
      <c r="H69" s="234"/>
      <c r="I69" s="206"/>
      <c r="J69" s="207"/>
      <c r="K69"/>
    </row>
    <row r="70" spans="2:11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1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1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1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49" t="s">
        <v>1</v>
      </c>
      <c r="C74" s="350"/>
      <c r="D74" s="350"/>
      <c r="E74" s="350"/>
      <c r="F74" s="350"/>
      <c r="G74" s="350"/>
      <c r="H74" s="350"/>
      <c r="I74" s="350"/>
      <c r="J74" s="351"/>
    </row>
    <row r="75" spans="2:11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1" ht="14.1" customHeight="1" thickBot="1">
      <c r="B76" s="160"/>
      <c r="C76" s="352" t="s">
        <v>2</v>
      </c>
      <c r="D76" s="353"/>
      <c r="E76" s="352" t="s">
        <v>21</v>
      </c>
      <c r="F76" s="357"/>
      <c r="G76" s="352" t="s">
        <v>22</v>
      </c>
      <c r="H76" s="353"/>
      <c r="I76" s="204"/>
      <c r="J76" s="158"/>
    </row>
    <row r="77" spans="2:11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</row>
    <row r="78" spans="2:11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</row>
    <row r="79" spans="2:11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</row>
    <row r="80" spans="2:11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1:10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1:10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1:10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1:10" ht="14.1" customHeight="1" thickTop="1">
      <c r="B84" s="358" t="s">
        <v>8</v>
      </c>
      <c r="C84" s="359"/>
      <c r="D84" s="359"/>
      <c r="E84" s="359"/>
      <c r="F84" s="359"/>
      <c r="G84" s="359"/>
      <c r="H84" s="359"/>
      <c r="I84" s="359"/>
      <c r="J84" s="360"/>
    </row>
    <row r="85" spans="1:10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1:10" ht="48.75" customHeight="1" thickBot="1">
      <c r="B86" s="9"/>
      <c r="C86" s="248" t="s">
        <v>20</v>
      </c>
      <c r="D86" s="249" t="s">
        <v>21</v>
      </c>
      <c r="E86" s="246" t="str">
        <f>E20</f>
        <v>LANDET KVANTUM UKE 28</v>
      </c>
      <c r="F86" s="246" t="str">
        <f>F20</f>
        <v>LANDET KVANTUM T.O.M UKE 28</v>
      </c>
      <c r="G86" s="246" t="str">
        <f>H20</f>
        <v>RESTKVOTER</v>
      </c>
      <c r="H86" s="247" t="str">
        <f>I20</f>
        <v>LANDET KVANTUM T.O.M. UKE 28 2013</v>
      </c>
      <c r="I86" s="6"/>
      <c r="J86" s="10"/>
    </row>
    <row r="87" spans="1:10" ht="14.1" customHeight="1">
      <c r="B87" s="9"/>
      <c r="C87" s="244" t="s">
        <v>17</v>
      </c>
      <c r="D87" s="300">
        <f>D89+D88</f>
        <v>33148</v>
      </c>
      <c r="E87" s="300">
        <f>E89+E88</f>
        <v>217.83970000000068</v>
      </c>
      <c r="F87" s="300">
        <f>F88+F89</f>
        <v>14264.891</v>
      </c>
      <c r="G87" s="300">
        <f>G88+G89</f>
        <v>18883.109</v>
      </c>
      <c r="H87" s="390">
        <f>H88+H89</f>
        <v>16908.0481</v>
      </c>
      <c r="I87" s="43"/>
      <c r="J87" s="173"/>
    </row>
    <row r="88" spans="1:10" ht="14.1" customHeight="1">
      <c r="B88" s="9"/>
      <c r="C88" s="239" t="s">
        <v>12</v>
      </c>
      <c r="D88" s="272">
        <v>32398</v>
      </c>
      <c r="E88" s="272">
        <v>216.07990000000063</v>
      </c>
      <c r="F88" s="272">
        <v>13707.8884</v>
      </c>
      <c r="G88" s="272">
        <f>D88-F88</f>
        <v>18690.1116</v>
      </c>
      <c r="H88" s="391">
        <v>16721.9951</v>
      </c>
      <c r="I88" s="204"/>
      <c r="J88" s="173"/>
    </row>
    <row r="89" spans="1:10" ht="14.1" customHeight="1" thickBot="1">
      <c r="B89" s="9"/>
      <c r="C89" s="240" t="s">
        <v>11</v>
      </c>
      <c r="D89" s="273">
        <v>750</v>
      </c>
      <c r="E89" s="273">
        <v>1.7598000000000411</v>
      </c>
      <c r="F89" s="273">
        <v>557.00260000000003</v>
      </c>
      <c r="G89" s="273">
        <f>D89-F89</f>
        <v>192.99739999999997</v>
      </c>
      <c r="H89" s="392">
        <v>186.053</v>
      </c>
      <c r="I89" s="204"/>
      <c r="J89" s="173"/>
    </row>
    <row r="90" spans="1:10" ht="14.1" customHeight="1">
      <c r="B90" s="2"/>
      <c r="C90" s="244" t="s">
        <v>18</v>
      </c>
      <c r="D90" s="285">
        <f>D91+D97+D98</f>
        <v>54083</v>
      </c>
      <c r="E90" s="300">
        <f>E91+E97+E98</f>
        <v>1758.5744</v>
      </c>
      <c r="F90" s="300">
        <f>F91+F97+F98</f>
        <v>32443.874200000002</v>
      </c>
      <c r="G90" s="300">
        <f>G91+G97+G98</f>
        <v>21639.125800000002</v>
      </c>
      <c r="H90" s="390">
        <f>H91+H97+H98</f>
        <v>37143.432700000005</v>
      </c>
      <c r="I90" s="204"/>
      <c r="J90" s="173"/>
    </row>
    <row r="91" spans="1:10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1709.5050999999999</v>
      </c>
      <c r="F91" s="301">
        <f>F92+F93+F94+F95+F96</f>
        <v>26437.785300000003</v>
      </c>
      <c r="G91" s="301">
        <f>G92+G93+G94+G95+G96</f>
        <v>13583.2147</v>
      </c>
      <c r="H91" s="393">
        <f>H92+H93+H95+H96</f>
        <v>29665.735700000005</v>
      </c>
      <c r="I91" s="204"/>
      <c r="J91" s="173"/>
    </row>
    <row r="92" spans="1:10" ht="14.1" customHeight="1">
      <c r="A92" s="24"/>
      <c r="B92" s="175"/>
      <c r="C92" s="241" t="s">
        <v>23</v>
      </c>
      <c r="D92" s="304">
        <v>9029</v>
      </c>
      <c r="E92" s="328">
        <v>586.43640000000005</v>
      </c>
      <c r="F92" s="328">
        <v>3941.3809000000001</v>
      </c>
      <c r="G92" s="328">
        <f>D92-F92</f>
        <v>5087.6190999999999</v>
      </c>
      <c r="H92" s="394">
        <v>4057.5003999999999</v>
      </c>
      <c r="I92" s="204"/>
      <c r="J92" s="173"/>
    </row>
    <row r="93" spans="1:10" ht="14.1" customHeight="1">
      <c r="A93" s="24"/>
      <c r="B93" s="175"/>
      <c r="C93" s="241" t="s">
        <v>24</v>
      </c>
      <c r="D93" s="304">
        <v>8324</v>
      </c>
      <c r="E93" s="328">
        <v>376.20949999999993</v>
      </c>
      <c r="F93" s="328">
        <v>6786.0936000000002</v>
      </c>
      <c r="G93" s="328">
        <f t="shared" ref="G93:G99" si="1">D93-F93</f>
        <v>1537.9063999999998</v>
      </c>
      <c r="H93" s="394">
        <v>5974.5936000000002</v>
      </c>
      <c r="I93" s="204"/>
      <c r="J93" s="173"/>
    </row>
    <row r="94" spans="1:10" ht="14.1" customHeight="1">
      <c r="A94" s="24"/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94"/>
      <c r="I94" s="204"/>
      <c r="J94" s="173"/>
    </row>
    <row r="95" spans="1:10" ht="14.1" customHeight="1">
      <c r="A95" s="24"/>
      <c r="B95" s="175"/>
      <c r="C95" s="241" t="s">
        <v>25</v>
      </c>
      <c r="D95" s="304">
        <v>11806</v>
      </c>
      <c r="E95" s="328">
        <v>568.10419999999976</v>
      </c>
      <c r="F95" s="328">
        <v>9420.9254999999994</v>
      </c>
      <c r="G95" s="328">
        <f t="shared" si="1"/>
        <v>2385.0745000000006</v>
      </c>
      <c r="H95" s="394">
        <v>11461.6075</v>
      </c>
      <c r="I95" s="204"/>
      <c r="J95" s="173"/>
    </row>
    <row r="96" spans="1:10" ht="14.1" customHeight="1">
      <c r="A96" s="24"/>
      <c r="B96" s="175"/>
      <c r="C96" s="241" t="s">
        <v>26</v>
      </c>
      <c r="D96" s="304">
        <v>6524</v>
      </c>
      <c r="E96" s="328">
        <v>178.75500000000011</v>
      </c>
      <c r="F96" s="328">
        <v>6289.3852999999999</v>
      </c>
      <c r="G96" s="328">
        <f t="shared" si="1"/>
        <v>234.61470000000008</v>
      </c>
      <c r="H96" s="394">
        <v>8172.0342000000001</v>
      </c>
      <c r="I96" s="204"/>
      <c r="J96" s="173"/>
    </row>
    <row r="97" spans="1:11" ht="14.1" customHeight="1">
      <c r="B97" s="22"/>
      <c r="C97" s="242" t="s">
        <v>35</v>
      </c>
      <c r="D97" s="288">
        <v>9735</v>
      </c>
      <c r="E97" s="301">
        <v>1.8522000000002663</v>
      </c>
      <c r="F97" s="301">
        <v>4958.8760000000002</v>
      </c>
      <c r="G97" s="301">
        <f t="shared" si="1"/>
        <v>4776.1239999999998</v>
      </c>
      <c r="H97" s="393">
        <v>6250.6423999999997</v>
      </c>
      <c r="I97" s="204"/>
      <c r="J97" s="173"/>
    </row>
    <row r="98" spans="1:11" ht="14.1" customHeight="1" thickBot="1">
      <c r="B98" s="22"/>
      <c r="C98" s="243" t="s">
        <v>71</v>
      </c>
      <c r="D98" s="289">
        <v>4327</v>
      </c>
      <c r="E98" s="276">
        <v>47.217099999999959</v>
      </c>
      <c r="F98" s="276">
        <v>1047.2129</v>
      </c>
      <c r="G98" s="276">
        <f t="shared" si="1"/>
        <v>3279.7871</v>
      </c>
      <c r="H98" s="387">
        <v>1227.0545999999999</v>
      </c>
      <c r="I98" s="204"/>
      <c r="J98" s="173"/>
    </row>
    <row r="99" spans="1:11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89">
        <v>562.86540000000002</v>
      </c>
      <c r="I99" s="204"/>
      <c r="J99" s="173"/>
    </row>
    <row r="100" spans="1:11" ht="18" customHeight="1" thickBot="1">
      <c r="B100" s="9"/>
      <c r="C100" s="245" t="s">
        <v>87</v>
      </c>
      <c r="D100" s="286">
        <v>300</v>
      </c>
      <c r="E100" s="274">
        <v>1</v>
      </c>
      <c r="F100" s="274">
        <v>28.5138</v>
      </c>
      <c r="G100" s="274">
        <f>D100-F100</f>
        <v>271.4862</v>
      </c>
      <c r="H100" s="389">
        <v>33.624899999999997</v>
      </c>
      <c r="I100" s="204"/>
      <c r="J100" s="173"/>
    </row>
    <row r="101" spans="1:11" ht="14.1" customHeight="1" thickBot="1">
      <c r="B101" s="9"/>
      <c r="C101" s="245" t="s">
        <v>14</v>
      </c>
      <c r="D101" s="286"/>
      <c r="E101" s="274"/>
      <c r="F101" s="274">
        <v>14.645199999999022</v>
      </c>
      <c r="G101" s="274">
        <f>D101-F101</f>
        <v>-14.645199999999022</v>
      </c>
      <c r="H101" s="389">
        <v>124.53779999999097</v>
      </c>
      <c r="I101" s="204"/>
      <c r="J101" s="173"/>
    </row>
    <row r="102" spans="1:11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1977.4141000000006</v>
      </c>
      <c r="F102" s="284">
        <f>F87+F90+F99+F100+F101</f>
        <v>46805.765599999999</v>
      </c>
      <c r="G102" s="284">
        <f>G87+G90+G99+G100+G101</f>
        <v>41309.234400000008</v>
      </c>
      <c r="H102" s="395">
        <f>H87+H90+H99+H100+H101</f>
        <v>54772.508900000001</v>
      </c>
      <c r="I102" s="204"/>
      <c r="J102" s="173"/>
    </row>
    <row r="103" spans="1:11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49" t="s">
        <v>1</v>
      </c>
      <c r="C110" s="350"/>
      <c r="D110" s="350"/>
      <c r="E110" s="350"/>
      <c r="F110" s="350"/>
      <c r="G110" s="350"/>
      <c r="H110" s="350"/>
      <c r="I110" s="350"/>
      <c r="J110" s="351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52" t="s">
        <v>2</v>
      </c>
      <c r="D112" s="353"/>
      <c r="E112" s="352" t="s">
        <v>21</v>
      </c>
      <c r="F112" s="353"/>
      <c r="G112" s="352" t="s">
        <v>22</v>
      </c>
      <c r="H112" s="353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54" t="s">
        <v>8</v>
      </c>
      <c r="C119" s="355"/>
      <c r="D119" s="355"/>
      <c r="E119" s="355"/>
      <c r="F119" s="355"/>
      <c r="G119" s="355"/>
      <c r="H119" s="355"/>
      <c r="I119" s="355"/>
      <c r="J119" s="356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28</v>
      </c>
      <c r="F121" s="246" t="str">
        <f>F20</f>
        <v>LANDET KVANTUM T.O.M UKE 28</v>
      </c>
      <c r="G121" s="246" t="str">
        <f>H20</f>
        <v>RESTKVOTER</v>
      </c>
      <c r="H121" s="247" t="str">
        <f>I20</f>
        <v>LANDET KVANTUM T.O.M. UKE 28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397.75240000000122</v>
      </c>
      <c r="F122" s="322">
        <f>F123+F124+F125</f>
        <v>28536.786800000002</v>
      </c>
      <c r="G122" s="322">
        <f>G123+G124+G125</f>
        <v>8463.2131999999983</v>
      </c>
      <c r="H122" s="344">
        <f>H123+H124+H125</f>
        <v>23421.324500000002</v>
      </c>
      <c r="I122" s="204"/>
      <c r="J122" s="173"/>
      <c r="K122"/>
    </row>
    <row r="123" spans="2:11" ht="14.1" customHeight="1">
      <c r="B123" s="9"/>
      <c r="C123" s="239" t="s">
        <v>12</v>
      </c>
      <c r="D123" s="314">
        <v>29600</v>
      </c>
      <c r="E123" s="320">
        <v>397.75240000000122</v>
      </c>
      <c r="F123" s="320">
        <v>23451.385900000001</v>
      </c>
      <c r="G123" s="320">
        <f>D123-F123</f>
        <v>6148.6140999999989</v>
      </c>
      <c r="H123" s="336">
        <v>20098.617200000001</v>
      </c>
      <c r="I123" s="43"/>
      <c r="J123" s="173"/>
    </row>
    <row r="124" spans="2:11" ht="14.1" customHeight="1">
      <c r="B124" s="9"/>
      <c r="C124" s="239" t="s">
        <v>11</v>
      </c>
      <c r="D124" s="314">
        <v>6900</v>
      </c>
      <c r="E124" s="320"/>
      <c r="F124" s="320">
        <v>5085.4008999999996</v>
      </c>
      <c r="G124" s="320">
        <f>D124-F124</f>
        <v>1814.5991000000004</v>
      </c>
      <c r="H124" s="336">
        <v>3322.7073</v>
      </c>
      <c r="I124" s="43"/>
      <c r="J124" s="173"/>
    </row>
    <row r="125" spans="2:11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</row>
    <row r="126" spans="2:11" s="122" customFormat="1" ht="14.1" customHeight="1" thickBot="1">
      <c r="B126" s="124"/>
      <c r="C126" s="51" t="s">
        <v>45</v>
      </c>
      <c r="D126" s="316">
        <v>25000</v>
      </c>
      <c r="E126" s="323">
        <v>540.62299999999959</v>
      </c>
      <c r="F126" s="323">
        <v>23813.782200000001</v>
      </c>
      <c r="G126" s="323">
        <f>D126-F126</f>
        <v>1186.2177999999985</v>
      </c>
      <c r="H126" s="338">
        <v>24456.422600000002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78.830399999998917</v>
      </c>
      <c r="F127" s="326">
        <f>F136+F133+F128</f>
        <v>26188.203599999997</v>
      </c>
      <c r="G127" s="326">
        <f>D127-F127</f>
        <v>11811.796400000003</v>
      </c>
      <c r="H127" s="339">
        <f>H133+H136+H128</f>
        <v>22836.4823</v>
      </c>
      <c r="I127" s="6"/>
      <c r="J127" s="173"/>
      <c r="K127"/>
    </row>
    <row r="128" spans="2:11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42.430799999999181</v>
      </c>
      <c r="F128" s="325">
        <f>F129+F130+F132+F131</f>
        <v>19425.178099999997</v>
      </c>
      <c r="G128" s="325">
        <f>G129+G130+G131+G132</f>
        <v>9074.821899999999</v>
      </c>
      <c r="H128" s="340">
        <f>H129+H130+H131+H132</f>
        <v>16627.6086</v>
      </c>
      <c r="I128" s="4"/>
      <c r="J128" s="173"/>
    </row>
    <row r="129" spans="2:11" s="24" customFormat="1" ht="14.1" customHeight="1">
      <c r="B129" s="53"/>
      <c r="C129" s="241" t="s">
        <v>23</v>
      </c>
      <c r="D129" s="329">
        <v>8065</v>
      </c>
      <c r="E129" s="330">
        <v>22.466300000000047</v>
      </c>
      <c r="F129" s="330">
        <v>1765.7615000000001</v>
      </c>
      <c r="G129" s="330">
        <f t="shared" ref="G129:G134" si="2">D129-F129</f>
        <v>6299.2384999999995</v>
      </c>
      <c r="H129" s="341">
        <v>2402.5153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29">
        <v>7410</v>
      </c>
      <c r="E130" s="330">
        <v>14.237799999999879</v>
      </c>
      <c r="F130" s="330">
        <v>6301.0068000000001</v>
      </c>
      <c r="G130" s="330">
        <f t="shared" si="2"/>
        <v>1108.9931999999999</v>
      </c>
      <c r="H130" s="341">
        <v>6141.5378000000001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29">
        <v>7382</v>
      </c>
      <c r="E131" s="330">
        <v>4.9071999999996478</v>
      </c>
      <c r="F131" s="330">
        <v>6078.5394999999999</v>
      </c>
      <c r="G131" s="330">
        <f t="shared" si="2"/>
        <v>1303.4605000000001</v>
      </c>
      <c r="H131" s="341">
        <v>3884.2372999999998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29">
        <v>5643</v>
      </c>
      <c r="E132" s="330">
        <v>0.8194999999996071</v>
      </c>
      <c r="F132" s="330">
        <v>5279.8702999999996</v>
      </c>
      <c r="G132" s="330">
        <f t="shared" si="2"/>
        <v>363.12970000000041</v>
      </c>
      <c r="H132" s="341">
        <v>4199.3181999999997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8.3067000000000917</v>
      </c>
      <c r="F133" s="321">
        <f>F135+F134</f>
        <v>4209.1689999999999</v>
      </c>
      <c r="G133" s="321">
        <f t="shared" si="2"/>
        <v>-29.168999999999869</v>
      </c>
      <c r="H133" s="342">
        <f>H134+H135</f>
        <v>3410.5268999999998</v>
      </c>
      <c r="I133" s="44"/>
      <c r="J133" s="173"/>
      <c r="K133"/>
    </row>
    <row r="134" spans="2:11" ht="14.1" customHeight="1">
      <c r="B134" s="9"/>
      <c r="C134" s="241" t="s">
        <v>47</v>
      </c>
      <c r="D134" s="287">
        <v>3680</v>
      </c>
      <c r="E134" s="275">
        <v>8.3067000000000917</v>
      </c>
      <c r="F134" s="275">
        <v>4209.1689999999999</v>
      </c>
      <c r="G134" s="275">
        <f t="shared" si="2"/>
        <v>-529.16899999999987</v>
      </c>
      <c r="H134" s="386">
        <v>3410.5268999999998</v>
      </c>
      <c r="I134" s="6"/>
      <c r="J134" s="173"/>
    </row>
    <row r="135" spans="2:11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86"/>
      <c r="I135" s="44"/>
      <c r="J135" s="173"/>
    </row>
    <row r="136" spans="2:11" ht="14.1" customHeight="1" thickBot="1">
      <c r="B136" s="9"/>
      <c r="C136" s="243" t="s">
        <v>75</v>
      </c>
      <c r="D136" s="289">
        <v>5320</v>
      </c>
      <c r="E136" s="276">
        <v>28.092899999999645</v>
      </c>
      <c r="F136" s="276">
        <v>2553.8564999999999</v>
      </c>
      <c r="G136" s="276">
        <f>D136-F136</f>
        <v>2766.1435000000001</v>
      </c>
      <c r="H136" s="387">
        <v>2798.3467999999998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88">
        <v>175.1456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286">
        <v>2000</v>
      </c>
      <c r="E138" s="274">
        <v>11.433299999999988</v>
      </c>
      <c r="F138" s="274">
        <v>128.89279999999999</v>
      </c>
      <c r="G138" s="274">
        <f>D138-F138</f>
        <v>1871.1071999999999</v>
      </c>
      <c r="H138" s="389">
        <v>141.184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286">
        <v>350</v>
      </c>
      <c r="E139" s="274"/>
      <c r="F139" s="274">
        <v>299.69799999999998</v>
      </c>
      <c r="G139" s="274">
        <v>350</v>
      </c>
      <c r="H139" s="389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286"/>
      <c r="E140" s="274"/>
      <c r="F140" s="274">
        <v>49.828600000008009</v>
      </c>
      <c r="G140" s="274">
        <f>D140-F140</f>
        <v>-49.828600000008009</v>
      </c>
      <c r="H140" s="389">
        <v>237.84159999998519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1028.6390999999996</v>
      </c>
      <c r="F141" s="327">
        <f>F122+F126+F127+F137+F138+F139+F140</f>
        <v>79022.611900000004</v>
      </c>
      <c r="G141" s="327">
        <f>G122+G126+G127+G137+G138+G139+G140</f>
        <v>23790.08609999999</v>
      </c>
      <c r="H141" s="343">
        <f>H122+H126+H127+H137+H138+H139+H140</f>
        <v>71357.084599999987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75" t="s">
        <v>1</v>
      </c>
      <c r="C149" s="376"/>
      <c r="D149" s="376"/>
      <c r="E149" s="376"/>
      <c r="F149" s="376"/>
      <c r="G149" s="376"/>
      <c r="H149" s="376"/>
      <c r="I149" s="376"/>
      <c r="J149" s="377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73" t="s">
        <v>2</v>
      </c>
      <c r="D151" s="374"/>
      <c r="E151" s="373" t="s">
        <v>63</v>
      </c>
      <c r="F151" s="374"/>
      <c r="G151" s="373" t="s">
        <v>64</v>
      </c>
      <c r="H151" s="374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1:10" ht="18" customHeight="1">
      <c r="B161" s="370" t="s">
        <v>8</v>
      </c>
      <c r="C161" s="371"/>
      <c r="D161" s="371"/>
      <c r="E161" s="371"/>
      <c r="F161" s="371"/>
      <c r="G161" s="371"/>
      <c r="H161" s="371"/>
      <c r="I161" s="371"/>
      <c r="J161" s="372"/>
    </row>
    <row r="162" spans="1:10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1:10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28</v>
      </c>
      <c r="F163" s="85" t="str">
        <f>F20</f>
        <v>LANDET KVANTUM T.O.M UKE 28</v>
      </c>
      <c r="G163" s="85" t="str">
        <f>H20</f>
        <v>RESTKVOTER</v>
      </c>
      <c r="H163" s="117" t="str">
        <f>I20</f>
        <v>LANDET KVANTUM T.O.M. UKE 28 2013</v>
      </c>
      <c r="I163" s="89"/>
      <c r="J163" s="34"/>
    </row>
    <row r="164" spans="1:10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407.14719999999886</v>
      </c>
      <c r="F164" s="251">
        <f>F165+F166+F167+F168+F169</f>
        <v>19766.597299999998</v>
      </c>
      <c r="G164" s="251">
        <f>G165+G166+G167+G168+G169</f>
        <v>6472.4026999999996</v>
      </c>
      <c r="H164" s="378">
        <f>H165+H166+H167+H168+H169</f>
        <v>23356.4594</v>
      </c>
      <c r="I164" s="96"/>
      <c r="J164" s="72"/>
    </row>
    <row r="165" spans="1:10" ht="14.1" customHeight="1">
      <c r="B165" s="58"/>
      <c r="C165" s="148" t="s">
        <v>12</v>
      </c>
      <c r="D165" s="292">
        <v>15505</v>
      </c>
      <c r="E165" s="252">
        <v>324.39419999999882</v>
      </c>
      <c r="F165" s="252">
        <v>17151.198</v>
      </c>
      <c r="G165" s="252">
        <f t="shared" ref="G165:G171" si="3">D165-F165</f>
        <v>-1646.1980000000003</v>
      </c>
      <c r="H165" s="379">
        <v>19230.485000000001</v>
      </c>
      <c r="I165" s="96"/>
      <c r="J165" s="72"/>
    </row>
    <row r="166" spans="1:10" ht="14.1" customHeight="1">
      <c r="B166" s="58"/>
      <c r="C166" s="149" t="s">
        <v>11</v>
      </c>
      <c r="D166" s="292">
        <v>4035</v>
      </c>
      <c r="E166" s="252"/>
      <c r="F166" s="252">
        <v>776.48810000000003</v>
      </c>
      <c r="G166" s="252">
        <f t="shared" si="3"/>
        <v>3258.5119</v>
      </c>
      <c r="H166" s="379">
        <v>999.38520000000005</v>
      </c>
      <c r="I166" s="96"/>
      <c r="J166" s="72"/>
    </row>
    <row r="167" spans="1:10" ht="14.1" customHeight="1">
      <c r="B167" s="58"/>
      <c r="C167" s="149" t="s">
        <v>54</v>
      </c>
      <c r="D167" s="292">
        <v>1541</v>
      </c>
      <c r="E167" s="252">
        <v>14.00139999999999</v>
      </c>
      <c r="F167" s="252">
        <v>939.06579999999997</v>
      </c>
      <c r="G167" s="252">
        <f t="shared" si="3"/>
        <v>601.93420000000003</v>
      </c>
      <c r="H167" s="379">
        <v>2042.527</v>
      </c>
      <c r="I167" s="96"/>
      <c r="J167" s="72"/>
    </row>
    <row r="168" spans="1:10" ht="14.1" customHeight="1">
      <c r="B168" s="58"/>
      <c r="C168" s="149" t="s">
        <v>53</v>
      </c>
      <c r="D168" s="292">
        <v>4158</v>
      </c>
      <c r="E168" s="252">
        <v>68.751600000000053</v>
      </c>
      <c r="F168" s="252">
        <v>899.84540000000004</v>
      </c>
      <c r="G168" s="252">
        <f t="shared" si="3"/>
        <v>3258.1545999999998</v>
      </c>
      <c r="H168" s="379">
        <v>1084.0622000000001</v>
      </c>
      <c r="I168" s="96"/>
      <c r="J168" s="72"/>
    </row>
    <row r="169" spans="1:10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80"/>
      <c r="I169" s="96"/>
      <c r="J169" s="72"/>
    </row>
    <row r="170" spans="1:10" ht="14.1" customHeight="1" thickBot="1">
      <c r="B170" s="58"/>
      <c r="C170" s="151" t="s">
        <v>45</v>
      </c>
      <c r="D170" s="294">
        <v>5500</v>
      </c>
      <c r="E170" s="254">
        <v>169.45699999999988</v>
      </c>
      <c r="F170" s="254">
        <v>1861.7231999999999</v>
      </c>
      <c r="G170" s="254">
        <f t="shared" si="3"/>
        <v>3638.2768000000001</v>
      </c>
      <c r="H170" s="381">
        <v>1242.4405999999999</v>
      </c>
      <c r="I170" s="96"/>
      <c r="J170" s="72"/>
    </row>
    <row r="171" spans="1:10" ht="14.1" customHeight="1">
      <c r="B171" s="58"/>
      <c r="C171" s="147" t="s">
        <v>18</v>
      </c>
      <c r="D171" s="291">
        <v>8000</v>
      </c>
      <c r="E171" s="251">
        <v>170.12769999999978</v>
      </c>
      <c r="F171" s="251">
        <v>1289.5728999999999</v>
      </c>
      <c r="G171" s="251">
        <f t="shared" si="3"/>
        <v>6710.4270999999999</v>
      </c>
      <c r="H171" s="378">
        <v>4303.8379000000004</v>
      </c>
      <c r="I171" s="96"/>
      <c r="J171" s="72"/>
    </row>
    <row r="172" spans="1:10" ht="14.1" customHeight="1">
      <c r="B172" s="58"/>
      <c r="C172" s="149" t="s">
        <v>35</v>
      </c>
      <c r="D172" s="292"/>
      <c r="E172" s="252">
        <v>26.842099999999988</v>
      </c>
      <c r="F172" s="252">
        <v>203.3185</v>
      </c>
      <c r="G172" s="252"/>
      <c r="H172" s="379">
        <v>2929.0493999999999</v>
      </c>
      <c r="I172" s="96"/>
      <c r="J172" s="72"/>
    </row>
    <row r="173" spans="1:10" ht="14.1" customHeight="1" thickBot="1">
      <c r="B173" s="58"/>
      <c r="C173" s="152" t="s">
        <v>56</v>
      </c>
      <c r="D173" s="295"/>
      <c r="E173" s="255">
        <v>143.2855999999997</v>
      </c>
      <c r="F173" s="255">
        <f>F171-F172</f>
        <v>1086.2543999999998</v>
      </c>
      <c r="G173" s="255"/>
      <c r="H173" s="382">
        <f>H171-H172</f>
        <v>1374.7885000000006</v>
      </c>
      <c r="I173" s="99"/>
      <c r="J173" s="72"/>
    </row>
    <row r="174" spans="1:10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83"/>
      <c r="I174" s="96"/>
      <c r="J174" s="72"/>
    </row>
    <row r="175" spans="1:10" ht="14.1" customHeight="1" thickBot="1">
      <c r="B175" s="58"/>
      <c r="C175" s="151" t="s">
        <v>57</v>
      </c>
      <c r="D175" s="294"/>
      <c r="E175" s="254">
        <v>1</v>
      </c>
      <c r="F175" s="254">
        <v>25</v>
      </c>
      <c r="G175" s="254">
        <f>D175-F175</f>
        <v>-25</v>
      </c>
      <c r="H175" s="384">
        <v>276.28259999999864</v>
      </c>
      <c r="I175" s="96"/>
      <c r="J175" s="72"/>
    </row>
    <row r="176" spans="1:10" ht="14.1" customHeight="1" thickBot="1">
      <c r="A176" s="3"/>
      <c r="B176" s="32"/>
      <c r="C176" s="154" t="s">
        <v>9</v>
      </c>
      <c r="D176" s="297">
        <f>D164+D170+D171</f>
        <v>39739</v>
      </c>
      <c r="E176" s="345">
        <f>E164+E170+E171+E174+E175</f>
        <v>747.73189999999852</v>
      </c>
      <c r="F176" s="345">
        <f>F164+F170+F171+F174+F175</f>
        <v>22944.159199999998</v>
      </c>
      <c r="G176" s="345">
        <f>G164+G170+G171+G174+G175</f>
        <v>16804.840799999998</v>
      </c>
      <c r="H176" s="385">
        <f>H164+H170+H171+H174+H175</f>
        <v>29179.020499999999</v>
      </c>
      <c r="I176" s="238"/>
      <c r="J176" s="72"/>
    </row>
    <row r="177" spans="1:11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34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75" t="s">
        <v>1</v>
      </c>
      <c r="C183" s="376"/>
      <c r="D183" s="376"/>
      <c r="E183" s="376"/>
      <c r="F183" s="376"/>
      <c r="G183" s="376"/>
      <c r="H183" s="376"/>
      <c r="I183" s="376"/>
      <c r="J183" s="377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73" t="s">
        <v>2</v>
      </c>
      <c r="D185" s="374"/>
      <c r="E185" s="373" t="s">
        <v>63</v>
      </c>
      <c r="F185" s="374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70" t="s">
        <v>8</v>
      </c>
      <c r="C194" s="371"/>
      <c r="D194" s="371"/>
      <c r="E194" s="371"/>
      <c r="F194" s="371"/>
      <c r="G194" s="371"/>
      <c r="H194" s="371"/>
      <c r="I194" s="371"/>
      <c r="J194" s="372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28</v>
      </c>
      <c r="F196" s="85" t="str">
        <f>F20</f>
        <v>LANDET KVANTUM T.O.M UKE 28</v>
      </c>
      <c r="G196" s="85" t="str">
        <f>H20</f>
        <v>RESTKVOTER</v>
      </c>
      <c r="H196" s="117" t="str">
        <f>I20</f>
        <v>LANDET KVANTUM T.O.M. UKE 28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5"/>
      <c r="E197" s="265">
        <v>14.966599999999971</v>
      </c>
      <c r="F197" s="265">
        <v>577.96659999999997</v>
      </c>
      <c r="G197" s="265"/>
      <c r="H197" s="266">
        <v>546.16859999999997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5"/>
      <c r="E198" s="265">
        <v>58.38390000000004</v>
      </c>
      <c r="F198" s="265">
        <v>1363.3839</v>
      </c>
      <c r="G198" s="265"/>
      <c r="H198" s="266">
        <v>1608.7420999999999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67"/>
      <c r="E200" s="267"/>
      <c r="F200" s="267">
        <v>23</v>
      </c>
      <c r="G200" s="267"/>
      <c r="H200" s="268">
        <v>20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69">
        <v>2330</v>
      </c>
      <c r="E201" s="269">
        <f>SUM(E197:E200)</f>
        <v>73.350500000000011</v>
      </c>
      <c r="F201" s="269">
        <f>SUM(F197:F200)</f>
        <v>1965.5827999999999</v>
      </c>
      <c r="G201" s="269">
        <f>D201-F201</f>
        <v>364.41720000000009</v>
      </c>
      <c r="H201" s="270">
        <f>H197+H198+H199+H200</f>
        <v>2174.9106999999999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28
&amp;"-,Normal"&amp;11(iht. motatte landings- og sluttsedler fra fiskesalgslagene; alle tallstørrelser i hele tonn)&amp;R15.7.2014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2014-07-15T11:20:16Z</cp:lastPrinted>
  <dcterms:created xsi:type="dcterms:W3CDTF">2011-07-06T12:13:20Z</dcterms:created>
  <dcterms:modified xsi:type="dcterms:W3CDTF">2014-07-15T11:30:58Z</dcterms:modified>
</cp:coreProperties>
</file>