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Settings\Desktop\"/>
    </mc:Choice>
  </mc:AlternateContent>
  <bookViews>
    <workbookView xWindow="0" yWindow="0" windowWidth="28800" windowHeight="12435" tabRatio="413"/>
  </bookViews>
  <sheets>
    <sheet name="UKE_48_2016" sheetId="1" r:id="rId1"/>
  </sheets>
  <definedNames>
    <definedName name="Z_14D440E4_F18A_4F78_9989_38C1B133222D_.wvu.Cols" localSheetId="0" hidden="1">UKE_48_2016!#REF!</definedName>
    <definedName name="Z_14D440E4_F18A_4F78_9989_38C1B133222D_.wvu.PrintArea" localSheetId="0" hidden="1">UKE_48_2016!$B$1:$M$213</definedName>
    <definedName name="Z_14D440E4_F18A_4F78_9989_38C1B133222D_.wvu.Rows" localSheetId="0" hidden="1">UKE_48_2016!$325:$1048576,UKE_48_2016!$214:$324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F210" i="1" l="1"/>
  <c r="F160" i="1" l="1"/>
  <c r="H130" i="1"/>
  <c r="E177" i="1" l="1"/>
  <c r="F177" i="1"/>
  <c r="G34" i="1" l="1"/>
  <c r="F32" i="1" l="1"/>
  <c r="G32" i="1"/>
  <c r="F21" i="1"/>
  <c r="G21" i="1"/>
  <c r="J21" i="1"/>
  <c r="I22" i="1"/>
  <c r="I23" i="1"/>
  <c r="F25" i="1"/>
  <c r="G25" i="1"/>
  <c r="J25" i="1"/>
  <c r="I26" i="1"/>
  <c r="I27" i="1"/>
  <c r="I28" i="1"/>
  <c r="I29" i="1"/>
  <c r="G30" i="1"/>
  <c r="I30" i="1" s="1"/>
  <c r="I31" i="1"/>
  <c r="J32" i="1"/>
  <c r="I34" i="1"/>
  <c r="I35" i="1"/>
  <c r="I36" i="1"/>
  <c r="I37" i="1"/>
  <c r="I38" i="1"/>
  <c r="I39" i="1"/>
  <c r="H40" i="1"/>
  <c r="F24" i="1" l="1"/>
  <c r="F40" i="1" s="1"/>
  <c r="I25" i="1"/>
  <c r="J24" i="1"/>
  <c r="J40" i="1" s="1"/>
  <c r="I21" i="1"/>
  <c r="I33" i="1"/>
  <c r="I32" i="1" s="1"/>
  <c r="G24" i="1"/>
  <c r="G40" i="1" s="1"/>
  <c r="E30" i="1"/>
  <c r="I24" i="1" l="1"/>
  <c r="I40" i="1" s="1"/>
  <c r="E210" i="1"/>
  <c r="E125" i="1" l="1"/>
  <c r="E124" i="1" s="1"/>
  <c r="H60" i="1" l="1"/>
  <c r="H66" i="1" s="1"/>
  <c r="H99" i="1" l="1"/>
  <c r="H98" i="1"/>
  <c r="H97" i="1"/>
  <c r="H96" i="1"/>
  <c r="H95" i="1"/>
  <c r="H94" i="1"/>
  <c r="H93" i="1"/>
  <c r="H92" i="1"/>
  <c r="H91" i="1"/>
  <c r="H90" i="1"/>
  <c r="H87" i="1"/>
  <c r="H86" i="1"/>
  <c r="H89" i="1" l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88" i="1"/>
  <c r="E188" i="1"/>
  <c r="D177" i="1"/>
  <c r="D151" i="1" l="1"/>
  <c r="D53" i="1"/>
  <c r="F78" i="1" l="1"/>
  <c r="D25" i="1" l="1"/>
  <c r="H14" i="1"/>
  <c r="F14" i="1"/>
  <c r="F84" i="1" l="1"/>
  <c r="F88" i="1" l="1"/>
  <c r="G88" i="1"/>
  <c r="G157" i="1" l="1"/>
  <c r="H210" i="1" l="1"/>
  <c r="E185" i="1" l="1"/>
  <c r="F185" i="1"/>
  <c r="H185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H138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D21" i="1"/>
  <c r="D14" i="1"/>
  <c r="I100" i="1" l="1"/>
  <c r="G177" i="1"/>
  <c r="G188" i="1" s="1"/>
  <c r="D124" i="1"/>
  <c r="D138" i="1" s="1"/>
  <c r="D100" i="1"/>
  <c r="G160" i="1"/>
  <c r="D24" i="1"/>
  <c r="D40" i="1" s="1"/>
  <c r="G119" i="1"/>
  <c r="G125" i="1"/>
  <c r="F124" i="1"/>
  <c r="F138" i="1" s="1"/>
  <c r="G124" i="1" l="1"/>
  <c r="G138" i="1" s="1"/>
  <c r="E138" i="1" l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<sst xmlns="http://schemas.openxmlformats.org/spreadsheetml/2006/main" count="227" uniqueCount="112">
  <si>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</si>
  <si>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</si>
  <si>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</si>
  <si>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</si>
  <si>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</si>
  <si>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</si>
  <si>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</si>
  <si>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</si>
  <si>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</si>
  <si>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</si>
  <si>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</si>
  <si>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</si>
  <si>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</si>
  <si>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</si>
  <si>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</si>
  <si>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</si>
  <si>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</si>
  <si>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</si>
  <si>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</si>
  <si>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</si>
  <si>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</si>
  <si>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</si>
  <si>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</si>
  <si>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</si>
  <si>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</si>
  <si>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</si>
  <si>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</si>
  <si>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</si>
  <si>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</si>
  <si>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</si>
  <si>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</si>
  <si>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</si>
  <si>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</si>
  <si>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</si>
  <si>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</si>
  <si>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</si>
  <si>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</si>
  <si>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</si>
  <si>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</si>
  <si>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</si>
  <si>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</si>
  <si>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</si>
  <si>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</si>
  <si>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</si>
  <si>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</si>
  <si>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</si>
  <si>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</si>
  <si>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</si>
  <si>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</si>
  <si>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</si>
  <si>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</si>
  <si>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</si>
  <si>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</si>
  <si>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</si>
  <si>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</si>
  <si>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</si>
  <si>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</si>
  <si>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</si>
  <si>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</si>
  <si>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</si>
  <si>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</si>
  <si>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</si>
  <si>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</si>
  <si>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</si>
  <si>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</si>
  <si>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</si>
  <si>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</si>
  <si>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</si>
  <si>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</si>
  <si>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</si>
  <si>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</si>
  <si>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</si>
  <si>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</si>
  <si>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</si>
  <si>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</si>
  <si>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</si>
  <si>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</si>
  <si>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</si>
  <si>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</si>
  <si>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</si>
  <si>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</si>
  <si>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</si>
  <si>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</si>
  <si>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</si>
  <si>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</si>
  <si>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</si>
  <si>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</si>
  <si>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</si>
  <si>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</si>
  <si>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</si>
  <si>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</si>
  <si>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</si>
  <si>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</si>
  <si>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</si>
  <si>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</si>
  <si>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</si>
  <si>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</si>
  <si>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</si>
  <si>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</si>
  <si>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</si>
  <si>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</si>
  <si>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</si>
  <si>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</si>
  <si>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</si>
  <si>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</si>
  <si>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ubenyttet tredjelandskvantum er overført til norsk kvote. Norsk kvote blir da 122 394 tonn. 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</si>
  <si>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64 tonn, men det legges til grunn at hele avsetningen tas</t>
    </r>
  </si>
  <si>
    <t>LANDET KVANTUM UKE 48</t>
  </si>
  <si>
    <t>LANDET KVANTUM T.O.M UKE 48</t>
  </si>
  <si>
    <t>LANDET KVANTUM T.O.M. UKE 48 2015</t>
  </si>
  <si>
    <r>
      <t xml:space="preserve">3 </t>
    </r>
    <r>
      <rPr>
        <sz val="9"/>
        <color theme="1"/>
        <rFont val="Calibri"/>
        <family val="2"/>
      </rPr>
      <t>Registrert rekreasjonsfiske utgjør 1160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</si>
  <si>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519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</si>
</sst>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0" fontId="61" fillId="4" borderId="50" xfId="0" applyFont="1" applyFill="1" applyBorder="1" applyAlignment="1">
      <alignment horizontal="center" vertical="center"/>
    </xf>
    <xf numFmtId="0" fontId="61" fillId="4" borderId="31" xfId="0" applyFont="1" applyFill="1" applyBorder="1" applyAlignment="1">
      <alignment horizontal="center" vertical="center" wrapText="1"/>
    </xf>
    <xf numFmtId="3" fontId="43" fillId="0" borderId="68" xfId="0" applyNumberFormat="1" applyFont="1" applyFill="1" applyBorder="1" applyAlignment="1">
      <alignment vertical="center" wrapText="1"/>
    </xf>
    <xf numFmtId="3" fontId="43" fillId="0" borderId="69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2" fillId="0" borderId="62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1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1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64" fillId="0" borderId="62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0" fontId="61" fillId="4" borderId="16" xfId="0" applyFont="1" applyFill="1" applyBorder="1" applyAlignment="1">
      <alignment horizontal="center" vertical="center" wrapText="1"/>
    </xf>
    <xf numFmtId="3" fontId="43" fillId="0" borderId="72" xfId="0" applyNumberFormat="1" applyFont="1" applyFill="1" applyBorder="1" applyAlignment="1">
      <alignment vertical="center" wrapText="1"/>
    </xf>
    <xf numFmtId="3" fontId="43" fillId="0" borderId="74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63" fillId="0" borderId="62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73" xfId="0" applyNumberFormat="1" applyFont="1" applyFill="1" applyBorder="1" applyAlignment="1">
      <alignment vertical="center" wrapText="1"/>
    </xf>
    <xf numFmtId="3" fontId="62" fillId="0" borderId="70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63" fillId="0" borderId="70" xfId="0" applyNumberFormat="1" applyFont="1" applyFill="1" applyBorder="1" applyAlignment="1">
      <alignment vertical="center" wrapText="1"/>
    </xf>
    <xf numFmtId="3" fontId="64" fillId="0" borderId="70" xfId="0" applyNumberFormat="1" applyFont="1" applyFill="1" applyBorder="1" applyAlignment="1">
      <alignment vertical="center" wrapText="1"/>
    </xf>
    <xf numFmtId="3" fontId="64" fillId="0" borderId="71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63" fillId="0" borderId="71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topLeftCell="A181" zoomScale="90" zoomScaleNormal="115" zoomScalePageLayoutView="90" workbookViewId="0">
      <selection activeCell="H198" sqref="H198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420" t="s">
        <v>85</v>
      </c>
      <c r="C2" s="421"/>
      <c r="D2" s="421"/>
      <c r="E2" s="421"/>
      <c r="F2" s="421"/>
      <c r="G2" s="421"/>
      <c r="H2" s="421"/>
      <c r="I2" s="421"/>
      <c r="J2" s="421"/>
      <c r="K2" s="422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5"/>
      <c r="C7" s="406"/>
      <c r="D7" s="406"/>
      <c r="E7" s="406"/>
      <c r="F7" s="406"/>
      <c r="G7" s="406"/>
      <c r="H7" s="406"/>
      <c r="I7" s="406"/>
      <c r="J7" s="406"/>
      <c r="K7" s="407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400" t="s">
        <v>2</v>
      </c>
      <c r="D9" s="401"/>
      <c r="E9" s="400" t="s">
        <v>20</v>
      </c>
      <c r="F9" s="401"/>
      <c r="G9" s="400" t="s">
        <v>21</v>
      </c>
      <c r="H9" s="401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69">
        <v>130856</v>
      </c>
      <c r="G10" s="172" t="s">
        <v>26</v>
      </c>
      <c r="H10" s="269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0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357" t="s">
        <v>104</v>
      </c>
      <c r="D15" s="357"/>
      <c r="E15" s="357"/>
      <c r="F15" s="357"/>
      <c r="G15" s="357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402" t="s">
        <v>8</v>
      </c>
      <c r="C18" s="403"/>
      <c r="D18" s="403"/>
      <c r="E18" s="403"/>
      <c r="F18" s="403"/>
      <c r="G18" s="403"/>
      <c r="H18" s="403"/>
      <c r="I18" s="403"/>
      <c r="J18" s="403"/>
      <c r="K18" s="404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358" t="s">
        <v>20</v>
      </c>
      <c r="E20" s="359" t="s">
        <v>96</v>
      </c>
      <c r="F20" s="207" t="s">
        <v>107</v>
      </c>
      <c r="G20" s="207" t="s">
        <v>108</v>
      </c>
      <c r="H20" s="207" t="s">
        <v>97</v>
      </c>
      <c r="I20" s="207" t="s">
        <v>74</v>
      </c>
      <c r="J20" s="208" t="s">
        <v>109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360">
        <f>D23+D22</f>
        <v>132928</v>
      </c>
      <c r="E21" s="361">
        <f>E23+E22</f>
        <v>134651</v>
      </c>
      <c r="F21" s="361">
        <f>F23+F22</f>
        <v>1184.0081</v>
      </c>
      <c r="G21" s="361">
        <f>G22+G23</f>
        <v>115108.8219</v>
      </c>
      <c r="H21" s="361"/>
      <c r="I21" s="361">
        <f>I23+I22</f>
        <v>19542.178100000001</v>
      </c>
      <c r="J21" s="383">
        <f>J23+J22</f>
        <v>108010.4379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362">
        <v>132178</v>
      </c>
      <c r="E22" s="363">
        <v>133901</v>
      </c>
      <c r="F22" s="363">
        <v>1184.0081</v>
      </c>
      <c r="G22" s="363">
        <v>114052.8765</v>
      </c>
      <c r="H22" s="363"/>
      <c r="I22" s="363">
        <f>E22-G22</f>
        <v>19848.123500000002</v>
      </c>
      <c r="J22" s="384">
        <v>106771.4768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364">
        <v>750</v>
      </c>
      <c r="E23" s="365">
        <v>750</v>
      </c>
      <c r="F23" s="365"/>
      <c r="G23" s="365">
        <v>1055.9454000000001</v>
      </c>
      <c r="H23" s="365"/>
      <c r="I23" s="365">
        <f>E23-G23</f>
        <v>-305.94540000000006</v>
      </c>
      <c r="J23" s="385">
        <v>1238.9611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360">
        <f>D32+D31+D25</f>
        <v>269883</v>
      </c>
      <c r="E24" s="361">
        <f>E32+E31+E25</f>
        <v>262890</v>
      </c>
      <c r="F24" s="361">
        <f>F32+F31+F25</f>
        <v>1782.0325</v>
      </c>
      <c r="G24" s="361">
        <f>G25+G31+G32</f>
        <v>251331.32484999998</v>
      </c>
      <c r="H24" s="361"/>
      <c r="I24" s="361">
        <f>I25+I31+I32</f>
        <v>11558.675150000003</v>
      </c>
      <c r="J24" s="383">
        <f>J25+J31+J32</f>
        <v>269429.68875000003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366">
        <f>D26+D27+D28+D29+D30</f>
        <v>209662</v>
      </c>
      <c r="E25" s="367">
        <f>E26+E27+E28+E29+E30</f>
        <v>202583</v>
      </c>
      <c r="F25" s="367">
        <f>F26+F27+F28+F29</f>
        <v>1677.3976</v>
      </c>
      <c r="G25" s="367">
        <f>G26+G27+G28+G29</f>
        <v>197160.90974999999</v>
      </c>
      <c r="H25" s="367"/>
      <c r="I25" s="367">
        <f>I26+I27+I28+I29+I30</f>
        <v>5422.0902500000011</v>
      </c>
      <c r="J25" s="386">
        <f>J26+J27+J28+J29+J30</f>
        <v>213338.91395000002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368">
        <v>53216</v>
      </c>
      <c r="E26" s="369">
        <v>46984</v>
      </c>
      <c r="F26" s="369">
        <v>217.12350000000001</v>
      </c>
      <c r="G26" s="369">
        <v>50315.825599999996</v>
      </c>
      <c r="H26" s="369">
        <v>3226</v>
      </c>
      <c r="I26" s="369">
        <f>E26-G26+H26</f>
        <v>-105.82559999999648</v>
      </c>
      <c r="J26" s="387">
        <v>64510.748500000002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368">
        <v>51118</v>
      </c>
      <c r="E27" s="369">
        <v>49961</v>
      </c>
      <c r="F27" s="369">
        <v>385.928</v>
      </c>
      <c r="G27" s="369">
        <v>52832.052600000003</v>
      </c>
      <c r="H27" s="369">
        <v>3832</v>
      </c>
      <c r="I27" s="369">
        <f>E27-G27+H27</f>
        <v>960.94739999999729</v>
      </c>
      <c r="J27" s="387">
        <v>57091.978799999997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368">
        <v>52812</v>
      </c>
      <c r="E28" s="369">
        <v>55579</v>
      </c>
      <c r="F28" s="369">
        <v>1047.1113</v>
      </c>
      <c r="G28" s="369">
        <v>56259.316149999999</v>
      </c>
      <c r="H28" s="369">
        <v>5878</v>
      </c>
      <c r="I28" s="369">
        <f>E28-G28+H28</f>
        <v>5197.6838500000013</v>
      </c>
      <c r="J28" s="387">
        <v>53941.659650000001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368">
        <v>35316</v>
      </c>
      <c r="E29" s="369">
        <v>34747</v>
      </c>
      <c r="F29" s="369">
        <v>27.2348</v>
      </c>
      <c r="G29" s="369">
        <v>37753.715400000001</v>
      </c>
      <c r="H29" s="369">
        <v>2548</v>
      </c>
      <c r="I29" s="369">
        <f>E29-G29+H29</f>
        <v>-458.71540000000095</v>
      </c>
      <c r="J29" s="387">
        <v>37794.527000000002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368">
        <v>17200</v>
      </c>
      <c r="E30" s="369">
        <f>D30-1888</f>
        <v>15312</v>
      </c>
      <c r="F30" s="369">
        <v>1128</v>
      </c>
      <c r="G30" s="369">
        <f>H26+H27+H28+H29</f>
        <v>15484</v>
      </c>
      <c r="H30" s="369"/>
      <c r="I30" s="369">
        <f>E30-G30</f>
        <v>-172</v>
      </c>
      <c r="J30" s="387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366">
        <v>34572</v>
      </c>
      <c r="E31" s="367">
        <v>34434</v>
      </c>
      <c r="F31" s="367">
        <v>22.1295</v>
      </c>
      <c r="G31" s="367">
        <v>26490.624299999999</v>
      </c>
      <c r="H31" s="367"/>
      <c r="I31" s="367">
        <f>E31-G31</f>
        <v>7943.3757000000005</v>
      </c>
      <c r="J31" s="386">
        <v>29877.463599999999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366">
        <f>D33+D34</f>
        <v>25649</v>
      </c>
      <c r="E32" s="367">
        <f>E33+E34</f>
        <v>25873</v>
      </c>
      <c r="F32" s="367">
        <f>F33</f>
        <v>82.505399999999995</v>
      </c>
      <c r="G32" s="367">
        <f>G33</f>
        <v>27679.790799999999</v>
      </c>
      <c r="H32" s="367"/>
      <c r="I32" s="367">
        <f>I33+I34</f>
        <v>-1806.7907999999989</v>
      </c>
      <c r="J32" s="386">
        <f>J33</f>
        <v>26213.3112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368">
        <v>23549</v>
      </c>
      <c r="E33" s="369">
        <v>23773</v>
      </c>
      <c r="F33" s="369">
        <f>106.5054-F37</f>
        <v>82.505399999999995</v>
      </c>
      <c r="G33" s="369">
        <f>30223.7908-G37</f>
        <v>27679.790799999999</v>
      </c>
      <c r="H33" s="369">
        <v>1585</v>
      </c>
      <c r="I33" s="369">
        <f>E33-G33+H33</f>
        <v>-2321.7907999999989</v>
      </c>
      <c r="J33" s="387">
        <v>26213.3112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370">
        <v>2100</v>
      </c>
      <c r="E34" s="371">
        <v>2100</v>
      </c>
      <c r="F34" s="371">
        <v>89</v>
      </c>
      <c r="G34" s="371">
        <f>H33</f>
        <v>1585</v>
      </c>
      <c r="H34" s="371"/>
      <c r="I34" s="371">
        <f t="shared" ref="I34:I39" si="0">E34-G34</f>
        <v>515</v>
      </c>
      <c r="J34" s="388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372">
        <v>4000</v>
      </c>
      <c r="E35" s="373">
        <v>4000</v>
      </c>
      <c r="F35" s="373">
        <v>0</v>
      </c>
      <c r="G35" s="373">
        <v>3294</v>
      </c>
      <c r="H35" s="373"/>
      <c r="I35" s="373">
        <f t="shared" si="0"/>
        <v>706</v>
      </c>
      <c r="J35" s="389">
        <v>2900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372">
        <v>707</v>
      </c>
      <c r="E36" s="373">
        <v>707</v>
      </c>
      <c r="F36" s="373">
        <v>0</v>
      </c>
      <c r="G36" s="373">
        <v>467</v>
      </c>
      <c r="H36" s="373"/>
      <c r="I36" s="373">
        <f t="shared" si="0"/>
        <v>240</v>
      </c>
      <c r="J36" s="389">
        <v>327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372">
        <v>3000</v>
      </c>
      <c r="E37" s="373">
        <v>3000</v>
      </c>
      <c r="F37" s="373">
        <v>24</v>
      </c>
      <c r="G37" s="373">
        <v>2544</v>
      </c>
      <c r="H37" s="373"/>
      <c r="I37" s="373">
        <f t="shared" si="0"/>
        <v>456</v>
      </c>
      <c r="J37" s="38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372">
        <v>7000</v>
      </c>
      <c r="E38" s="373">
        <v>7000</v>
      </c>
      <c r="F38" s="373">
        <v>3</v>
      </c>
      <c r="G38" s="373">
        <v>7000</v>
      </c>
      <c r="H38" s="373"/>
      <c r="I38" s="373">
        <f t="shared" si="0"/>
        <v>0</v>
      </c>
      <c r="J38" s="38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372"/>
      <c r="E39" s="373"/>
      <c r="F39" s="373">
        <v>1</v>
      </c>
      <c r="G39" s="373">
        <v>886</v>
      </c>
      <c r="H39" s="373"/>
      <c r="I39" s="373">
        <f t="shared" si="0"/>
        <v>-886</v>
      </c>
      <c r="J39" s="389">
        <v>-511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374">
        <f>D21+D24+D35+D36+D37+D38+D39</f>
        <v>417518</v>
      </c>
      <c r="E40" s="375">
        <f>E21+E24+E35+E36+E37+E38+E39</f>
        <v>412248</v>
      </c>
      <c r="F40" s="210">
        <f>F21+F24+F35+F36+F37+F38+F39</f>
        <v>2994.0406000000003</v>
      </c>
      <c r="G40" s="210">
        <f>G21+G24+G35+G36+G37+G38+G39</f>
        <v>380631.14674999996</v>
      </c>
      <c r="H40" s="210">
        <f>H26+H27+H28+H29+H33</f>
        <v>17069</v>
      </c>
      <c r="I40" s="210">
        <f>I21+I24+I35+I36+I37+I38+I39</f>
        <v>31616.853250000004</v>
      </c>
      <c r="J40" s="222">
        <f>J21+J24+J35+J36+J37+J38+J39</f>
        <v>387156.12665000005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110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5" t="s">
        <v>1</v>
      </c>
      <c r="C47" s="406"/>
      <c r="D47" s="406"/>
      <c r="E47" s="406"/>
      <c r="F47" s="406"/>
      <c r="G47" s="406"/>
      <c r="H47" s="406"/>
      <c r="I47" s="406"/>
      <c r="J47" s="406"/>
      <c r="K47" s="407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92" t="s">
        <v>2</v>
      </c>
      <c r="D49" s="393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3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3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3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3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4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402" t="s">
        <v>8</v>
      </c>
      <c r="C55" s="403"/>
      <c r="D55" s="403"/>
      <c r="E55" s="403"/>
      <c r="F55" s="403"/>
      <c r="G55" s="403"/>
      <c r="H55" s="403"/>
      <c r="I55" s="403"/>
      <c r="J55" s="403"/>
      <c r="K55" s="404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48</v>
      </c>
      <c r="F56" s="207" t="str">
        <f>G20</f>
        <v>LANDET KVANTUM T.O.M UKE 48</v>
      </c>
      <c r="G56" s="207" t="str">
        <f>I20</f>
        <v>RESTKVOTER</v>
      </c>
      <c r="H56" s="208" t="str">
        <f>J20</f>
        <v>LANDET KVANTUM T.O.M. UKE 48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412"/>
      <c r="E57" s="353">
        <v>61.998899999999999</v>
      </c>
      <c r="F57" s="353">
        <v>1896.3677</v>
      </c>
      <c r="G57" s="417"/>
      <c r="H57" s="355">
        <v>1938.6627000000001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413"/>
      <c r="E58" s="353"/>
      <c r="F58" s="353">
        <v>1497.2562</v>
      </c>
      <c r="G58" s="418"/>
      <c r="H58" s="355">
        <v>1301.2422999999999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98</v>
      </c>
      <c r="D59" s="414"/>
      <c r="E59" s="354">
        <v>0</v>
      </c>
      <c r="F59" s="354">
        <v>129.33199999999999</v>
      </c>
      <c r="G59" s="419"/>
      <c r="H59" s="356">
        <v>110.2533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12.256699999999999</v>
      </c>
      <c r="F60" s="250">
        <f>F61+F62+F63</f>
        <v>6842.3580000000002</v>
      </c>
      <c r="G60" s="250">
        <f>D60-F60</f>
        <v>-242.35800000000017</v>
      </c>
      <c r="H60" s="257">
        <f>H61+H62+H63</f>
        <v>5917.4162999999999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>
        <v>1.5430999999999999</v>
      </c>
      <c r="F61" s="246">
        <v>2739.9985000000001</v>
      </c>
      <c r="G61" s="246"/>
      <c r="H61" s="248">
        <v>2352.4755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5.8140999999999998</v>
      </c>
      <c r="F62" s="246">
        <v>2748.7211000000002</v>
      </c>
      <c r="G62" s="246"/>
      <c r="H62" s="248">
        <v>2449.6466999999998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4.8994999999999997</v>
      </c>
      <c r="F63" s="256">
        <v>1353.6384</v>
      </c>
      <c r="G63" s="256"/>
      <c r="H63" s="352">
        <v>1115.2941000000001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20</v>
      </c>
      <c r="G64" s="247">
        <f>D64-F64</f>
        <v>60</v>
      </c>
      <c r="H64" s="249">
        <v>15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>
        <v>1</v>
      </c>
      <c r="F65" s="261">
        <v>480</v>
      </c>
      <c r="G65" s="261"/>
      <c r="H65" s="331">
        <v>219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75.255600000000001</v>
      </c>
      <c r="F66" s="340">
        <f>F57+F58+F59+F60+F64+F65</f>
        <v>10865.313900000001</v>
      </c>
      <c r="G66" s="214">
        <f>D66-F66</f>
        <v>339.68609999999899</v>
      </c>
      <c r="H66" s="222">
        <f>H57+H58+H59+H60+H64+H65</f>
        <v>9501.5745999999999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415"/>
      <c r="D67" s="415"/>
      <c r="E67" s="415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5" t="s">
        <v>1</v>
      </c>
      <c r="C72" s="406"/>
      <c r="D72" s="406"/>
      <c r="E72" s="406"/>
      <c r="F72" s="406"/>
      <c r="G72" s="406"/>
      <c r="H72" s="406"/>
      <c r="I72" s="406"/>
      <c r="J72" s="406"/>
      <c r="K72" s="407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400" t="s">
        <v>2</v>
      </c>
      <c r="D74" s="401"/>
      <c r="E74" s="400" t="s">
        <v>20</v>
      </c>
      <c r="F74" s="408"/>
      <c r="G74" s="400" t="s">
        <v>21</v>
      </c>
      <c r="H74" s="401"/>
      <c r="I74" s="163"/>
      <c r="J74" s="163"/>
      <c r="K74" s="121"/>
      <c r="L74" s="142"/>
      <c r="M74" s="142"/>
    </row>
    <row r="75" spans="2:13" ht="17.25" x14ac:dyDescent="0.25">
      <c r="B75" s="275"/>
      <c r="C75" s="172" t="s">
        <v>102</v>
      </c>
      <c r="D75" s="176">
        <v>118700</v>
      </c>
      <c r="E75" s="276" t="s">
        <v>5</v>
      </c>
      <c r="F75" s="269">
        <v>45610</v>
      </c>
      <c r="G75" s="277" t="s">
        <v>26</v>
      </c>
      <c r="H75" s="269">
        <v>13395</v>
      </c>
      <c r="I75" s="173"/>
      <c r="J75" s="173"/>
      <c r="K75" s="278"/>
      <c r="L75" s="324"/>
      <c r="M75" s="142"/>
    </row>
    <row r="76" spans="2:13" ht="15" x14ac:dyDescent="0.25">
      <c r="B76" s="275"/>
      <c r="C76" s="172" t="s">
        <v>3</v>
      </c>
      <c r="D76" s="176">
        <v>109700</v>
      </c>
      <c r="E76" s="279" t="s">
        <v>6</v>
      </c>
      <c r="F76" s="176">
        <v>74417</v>
      </c>
      <c r="G76" s="277" t="s">
        <v>64</v>
      </c>
      <c r="H76" s="176">
        <v>55069</v>
      </c>
      <c r="I76" s="173"/>
      <c r="J76" s="173"/>
      <c r="K76" s="278"/>
      <c r="L76" s="324"/>
      <c r="M76" s="142"/>
    </row>
    <row r="77" spans="2:13" ht="18" thickBot="1" x14ac:dyDescent="0.3">
      <c r="B77" s="275"/>
      <c r="C77" s="172" t="s">
        <v>103</v>
      </c>
      <c r="D77" s="176">
        <v>15600</v>
      </c>
      <c r="E77" s="174"/>
      <c r="F77" s="176"/>
      <c r="G77" s="277" t="s">
        <v>65</v>
      </c>
      <c r="H77" s="176">
        <v>5953</v>
      </c>
      <c r="I77" s="173"/>
      <c r="J77" s="173"/>
      <c r="K77" s="278"/>
      <c r="L77" s="324"/>
      <c r="M77" s="142"/>
    </row>
    <row r="78" spans="2:13" ht="14.1" customHeight="1" thickBot="1" x14ac:dyDescent="0.3">
      <c r="B78" s="275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0"/>
      <c r="L78" s="283"/>
      <c r="M78" s="124"/>
    </row>
    <row r="79" spans="2:13" ht="12" customHeight="1" x14ac:dyDescent="0.25">
      <c r="B79" s="275"/>
      <c r="C79" s="376" t="s">
        <v>105</v>
      </c>
      <c r="D79" s="215"/>
      <c r="E79" s="215"/>
      <c r="F79" s="215"/>
      <c r="G79" s="215"/>
      <c r="H79" s="215"/>
      <c r="I79" s="282"/>
      <c r="J79" s="283"/>
      <c r="K79" s="280"/>
      <c r="L79" s="283"/>
      <c r="M79" s="124"/>
    </row>
    <row r="80" spans="2:13" ht="14.25" customHeight="1" x14ac:dyDescent="0.25">
      <c r="B80" s="275"/>
      <c r="C80" s="416" t="s">
        <v>87</v>
      </c>
      <c r="D80" s="416"/>
      <c r="E80" s="416"/>
      <c r="F80" s="416"/>
      <c r="G80" s="416"/>
      <c r="H80" s="416"/>
      <c r="I80" s="282"/>
      <c r="J80" s="283"/>
      <c r="K80" s="280"/>
      <c r="L80" s="283"/>
      <c r="M80" s="124"/>
    </row>
    <row r="81" spans="1:13" ht="6" customHeight="1" thickBot="1" x14ac:dyDescent="0.3">
      <c r="B81" s="275"/>
      <c r="C81" s="416"/>
      <c r="D81" s="416"/>
      <c r="E81" s="416"/>
      <c r="F81" s="416"/>
      <c r="G81" s="416"/>
      <c r="H81" s="416"/>
      <c r="I81" s="283"/>
      <c r="J81" s="283"/>
      <c r="K81" s="280"/>
      <c r="L81" s="283"/>
      <c r="M81" s="124"/>
    </row>
    <row r="82" spans="1:13" ht="14.1" customHeight="1" x14ac:dyDescent="0.25">
      <c r="B82" s="409" t="s">
        <v>8</v>
      </c>
      <c r="C82" s="410"/>
      <c r="D82" s="410"/>
      <c r="E82" s="410"/>
      <c r="F82" s="410"/>
      <c r="G82" s="410"/>
      <c r="H82" s="410"/>
      <c r="I82" s="410"/>
      <c r="J82" s="410"/>
      <c r="K82" s="411"/>
      <c r="L82" s="325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358" t="s">
        <v>20</v>
      </c>
      <c r="E84" s="377" t="s">
        <v>96</v>
      </c>
      <c r="F84" s="207" t="str">
        <f>F20</f>
        <v>LANDET KVANTUM UKE 48</v>
      </c>
      <c r="G84" s="207" t="str">
        <f>G20</f>
        <v>LANDET KVANTUM T.O.M UKE 48</v>
      </c>
      <c r="H84" s="207" t="str">
        <f>I20</f>
        <v>RESTKVOTER</v>
      </c>
      <c r="I84" s="208" t="str">
        <f>J20</f>
        <v>LANDET KVANTUM T.O.M. UKE 48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4" t="s">
        <v>16</v>
      </c>
      <c r="D85" s="360">
        <f>D87+D86</f>
        <v>46254</v>
      </c>
      <c r="E85" s="361">
        <f>E87+E86</f>
        <v>51550</v>
      </c>
      <c r="F85" s="361">
        <f>F87+F86</f>
        <v>50.140900000000002</v>
      </c>
      <c r="G85" s="361">
        <f>G86+G87</f>
        <v>42222.964700000004</v>
      </c>
      <c r="H85" s="361">
        <f>H86+H87</f>
        <v>9327.0352999999977</v>
      </c>
      <c r="I85" s="383">
        <f>I86+I87</f>
        <v>34027.768899999995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362">
        <v>45504</v>
      </c>
      <c r="E86" s="363">
        <v>50800</v>
      </c>
      <c r="F86" s="363">
        <v>50.140900000000002</v>
      </c>
      <c r="G86" s="363">
        <v>41923.035600000003</v>
      </c>
      <c r="H86" s="363">
        <f>E86-G86</f>
        <v>8876.9643999999971</v>
      </c>
      <c r="I86" s="384">
        <v>33324.029799999997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364">
        <v>750</v>
      </c>
      <c r="E87" s="365">
        <v>750</v>
      </c>
      <c r="F87" s="365"/>
      <c r="G87" s="365">
        <v>299.92910000000001</v>
      </c>
      <c r="H87" s="365">
        <f>E87-G87</f>
        <v>450.07089999999999</v>
      </c>
      <c r="I87" s="385">
        <v>703.73910000000001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378">
        <f t="shared" ref="D88:I88" si="1">D89+D95+D96</f>
        <v>75467</v>
      </c>
      <c r="E88" s="379">
        <f t="shared" si="1"/>
        <v>80660</v>
      </c>
      <c r="F88" s="379">
        <f t="shared" si="1"/>
        <v>411.69030000000009</v>
      </c>
      <c r="G88" s="379">
        <f t="shared" si="1"/>
        <v>58809.328899999993</v>
      </c>
      <c r="H88" s="379">
        <f>H89+H95+H96</f>
        <v>21850.671100000003</v>
      </c>
      <c r="I88" s="390">
        <f t="shared" si="1"/>
        <v>53596.54329999999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366">
        <f>D90+D91+D92+D93+D94</f>
        <v>55846</v>
      </c>
      <c r="E89" s="367">
        <f>E90+E91+E92+E93+E94</f>
        <v>59868</v>
      </c>
      <c r="F89" s="367">
        <f>F90+F91+F92+F93+F94</f>
        <v>331.72060000000005</v>
      </c>
      <c r="G89" s="367">
        <f>G90+G91+G92+G93+G94</f>
        <v>44402.004499999995</v>
      </c>
      <c r="H89" s="367">
        <f>H90+H91+H92+H93+H94</f>
        <v>15465.995500000001</v>
      </c>
      <c r="I89" s="386">
        <f>I90+I91+I92+I93</f>
        <v>39596.097899999993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368">
        <v>14056</v>
      </c>
      <c r="E90" s="369">
        <v>15631</v>
      </c>
      <c r="F90" s="369">
        <v>107.331</v>
      </c>
      <c r="G90" s="369">
        <v>7884.9174999999996</v>
      </c>
      <c r="H90" s="369">
        <f t="shared" ref="H90:H99" si="2">E90-G90</f>
        <v>7746.0825000000004</v>
      </c>
      <c r="I90" s="387">
        <v>9550.0391999999993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368">
        <v>12960</v>
      </c>
      <c r="E91" s="369">
        <v>12985</v>
      </c>
      <c r="F91" s="369">
        <v>87.799199999999999</v>
      </c>
      <c r="G91" s="369">
        <v>11578.511399999999</v>
      </c>
      <c r="H91" s="369">
        <f t="shared" si="2"/>
        <v>1406.4886000000006</v>
      </c>
      <c r="I91" s="387">
        <v>11965.89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368">
        <v>14705</v>
      </c>
      <c r="E92" s="369">
        <v>16353</v>
      </c>
      <c r="F92" s="369">
        <v>134.55080000000001</v>
      </c>
      <c r="G92" s="369">
        <v>13438.928599999999</v>
      </c>
      <c r="H92" s="369">
        <f t="shared" si="2"/>
        <v>2914.0714000000007</v>
      </c>
      <c r="I92" s="387">
        <v>11300.926100000001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368">
        <v>8125</v>
      </c>
      <c r="E93" s="369">
        <v>8899</v>
      </c>
      <c r="F93" s="369">
        <v>2.0396000000000001</v>
      </c>
      <c r="G93" s="369">
        <v>11499.647000000001</v>
      </c>
      <c r="H93" s="369">
        <f t="shared" si="2"/>
        <v>-2600.6470000000008</v>
      </c>
      <c r="I93" s="387">
        <v>6779.2425999999996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101</v>
      </c>
      <c r="D94" s="368">
        <v>6000</v>
      </c>
      <c r="E94" s="369">
        <v>6000</v>
      </c>
      <c r="F94" s="369"/>
      <c r="G94" s="369"/>
      <c r="H94" s="369">
        <f t="shared" si="2"/>
        <v>6000</v>
      </c>
      <c r="I94" s="387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366">
        <v>13584</v>
      </c>
      <c r="E95" s="367">
        <v>14156</v>
      </c>
      <c r="F95" s="367">
        <v>45.8416</v>
      </c>
      <c r="G95" s="367">
        <v>11601.919099999999</v>
      </c>
      <c r="H95" s="367">
        <f t="shared" si="2"/>
        <v>2554.0809000000008</v>
      </c>
      <c r="I95" s="386">
        <v>10199.3001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5" t="s">
        <v>65</v>
      </c>
      <c r="D96" s="380">
        <v>6037</v>
      </c>
      <c r="E96" s="381">
        <v>6636</v>
      </c>
      <c r="F96" s="381">
        <v>34.128100000000003</v>
      </c>
      <c r="G96" s="381">
        <v>2805.4052999999999</v>
      </c>
      <c r="H96" s="381">
        <f t="shared" si="2"/>
        <v>3830.5947000000001</v>
      </c>
      <c r="I96" s="391">
        <v>3801.1453000000001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372">
        <v>373</v>
      </c>
      <c r="E97" s="373">
        <v>373</v>
      </c>
      <c r="F97" s="373">
        <v>0</v>
      </c>
      <c r="G97" s="373">
        <v>26</v>
      </c>
      <c r="H97" s="373">
        <f t="shared" si="2"/>
        <v>347</v>
      </c>
      <c r="I97" s="389">
        <v>139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372">
        <v>300</v>
      </c>
      <c r="E98" s="373">
        <v>300</v>
      </c>
      <c r="F98" s="373">
        <v>0</v>
      </c>
      <c r="G98" s="373">
        <v>300</v>
      </c>
      <c r="H98" s="373">
        <f t="shared" si="2"/>
        <v>0</v>
      </c>
      <c r="I98" s="38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88" t="s">
        <v>14</v>
      </c>
      <c r="D99" s="372"/>
      <c r="E99" s="373"/>
      <c r="F99" s="373"/>
      <c r="G99" s="373">
        <v>200</v>
      </c>
      <c r="H99" s="373">
        <f t="shared" si="2"/>
        <v>-200</v>
      </c>
      <c r="I99" s="389">
        <v>-142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374">
        <f t="shared" ref="D100:F100" si="3">D85+D88+D97+D98+D99</f>
        <v>122394</v>
      </c>
      <c r="E100" s="382">
        <f t="shared" si="3"/>
        <v>132883</v>
      </c>
      <c r="F100" s="237">
        <f t="shared" si="3"/>
        <v>461.83120000000008</v>
      </c>
      <c r="G100" s="237">
        <f>G85+G88+G97+G98+G99</f>
        <v>101558.2936</v>
      </c>
      <c r="H100" s="237">
        <f>H85+H88+H97+H98+H99</f>
        <v>31324.706400000003</v>
      </c>
      <c r="I100" s="211">
        <f>I85+I88+I97+I98+I99</f>
        <v>87921.312199999986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1" t="s">
        <v>106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405" t="s">
        <v>1</v>
      </c>
      <c r="C107" s="406"/>
      <c r="D107" s="406"/>
      <c r="E107" s="406"/>
      <c r="F107" s="406"/>
      <c r="G107" s="406"/>
      <c r="H107" s="406"/>
      <c r="I107" s="406"/>
      <c r="J107" s="406"/>
      <c r="K107" s="407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400" t="s">
        <v>2</v>
      </c>
      <c r="D109" s="401"/>
      <c r="E109" s="400" t="s">
        <v>20</v>
      </c>
      <c r="F109" s="401"/>
      <c r="G109" s="400" t="s">
        <v>21</v>
      </c>
      <c r="H109" s="401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69">
        <v>44900</v>
      </c>
      <c r="G110" s="172" t="s">
        <v>26</v>
      </c>
      <c r="H110" s="269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402" t="s">
        <v>8</v>
      </c>
      <c r="C116" s="403"/>
      <c r="D116" s="403"/>
      <c r="E116" s="403"/>
      <c r="F116" s="403"/>
      <c r="G116" s="403"/>
      <c r="H116" s="403"/>
      <c r="I116" s="403"/>
      <c r="J116" s="403"/>
      <c r="K116" s="404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48</v>
      </c>
      <c r="F118" s="207" t="str">
        <f>G20</f>
        <v>LANDET KVANTUM T.O.M UKE 48</v>
      </c>
      <c r="G118" s="207" t="str">
        <f>I20</f>
        <v>RESTKVOTER</v>
      </c>
      <c r="H118" s="208" t="str">
        <f>J20</f>
        <v>LANDET KVANTUM T.O.M. UKE 48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89" t="s">
        <v>16</v>
      </c>
      <c r="D119" s="252">
        <f>D120+D121+D122</f>
        <v>44900</v>
      </c>
      <c r="E119" s="250">
        <f>E120+E121+E122</f>
        <v>722.61369999999999</v>
      </c>
      <c r="F119" s="250">
        <f>F120+F121+F122</f>
        <v>39624.048199999997</v>
      </c>
      <c r="G119" s="250">
        <f>G120+G121+G122</f>
        <v>5275.9518000000025</v>
      </c>
      <c r="H119" s="257">
        <f>H120+H121+H122</f>
        <v>38422.5052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0" t="s">
        <v>12</v>
      </c>
      <c r="D120" s="271">
        <v>35920</v>
      </c>
      <c r="E120" s="254">
        <v>722.4787</v>
      </c>
      <c r="F120" s="254">
        <v>34262.690199999997</v>
      </c>
      <c r="G120" s="254">
        <f>D120-F120</f>
        <v>1657.3098000000027</v>
      </c>
      <c r="H120" s="258">
        <v>32699.848099999999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0" t="s">
        <v>11</v>
      </c>
      <c r="D121" s="271">
        <v>8480</v>
      </c>
      <c r="E121" s="254">
        <v>0.13500000000000001</v>
      </c>
      <c r="F121" s="254">
        <v>5361.3580000000002</v>
      </c>
      <c r="G121" s="254">
        <f>D121-F121</f>
        <v>3118.6419999999998</v>
      </c>
      <c r="H121" s="258">
        <v>5722.6571000000004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1" t="s">
        <v>43</v>
      </c>
      <c r="D122" s="272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2" t="s">
        <v>42</v>
      </c>
      <c r="D123" s="327">
        <v>30337</v>
      </c>
      <c r="E123" s="332">
        <v>2.8980000000000001</v>
      </c>
      <c r="F123" s="332">
        <v>28449.576000000001</v>
      </c>
      <c r="G123" s="332">
        <f>D123-F123</f>
        <v>1887.4239999999991</v>
      </c>
      <c r="H123" s="336">
        <v>29611.339499999998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3" t="s">
        <v>17</v>
      </c>
      <c r="D124" s="242">
        <f>D125+D130+D133</f>
        <v>46113</v>
      </c>
      <c r="E124" s="247">
        <f>E125+E130+E133</f>
        <v>526.1481</v>
      </c>
      <c r="F124" s="247">
        <f>F133+F130+F125</f>
        <v>46808.517299999992</v>
      </c>
      <c r="G124" s="247">
        <f>D124-F124</f>
        <v>-695.51729999999225</v>
      </c>
      <c r="H124" s="249">
        <f>H125+H130+H133</f>
        <v>44351.86129999999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4" t="s">
        <v>66</v>
      </c>
      <c r="D125" s="328">
        <f>D126+D127+D128+D129</f>
        <v>34585</v>
      </c>
      <c r="E125" s="333">
        <f>E126+E127+E128+E129</f>
        <v>498.95249999999999</v>
      </c>
      <c r="F125" s="333">
        <f>F126+F127+F129+F128</f>
        <v>36237.876599999996</v>
      </c>
      <c r="G125" s="333">
        <f>G126+G127+G128+G129</f>
        <v>-1652.8765999999996</v>
      </c>
      <c r="H125" s="337">
        <f>H126+H127+H128+H129</f>
        <v>32952.163199999995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5" t="s">
        <v>22</v>
      </c>
      <c r="D126" s="267">
        <v>9788</v>
      </c>
      <c r="E126" s="246">
        <v>132.9939</v>
      </c>
      <c r="F126" s="246">
        <v>7580.4611999999997</v>
      </c>
      <c r="G126" s="246">
        <f t="shared" ref="G126:G129" si="4">D126-F126</f>
        <v>2207.5388000000003</v>
      </c>
      <c r="H126" s="248">
        <v>6069.6211000000003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5" t="s">
        <v>23</v>
      </c>
      <c r="D127" s="267">
        <v>8992</v>
      </c>
      <c r="E127" s="246">
        <v>76.808300000000003</v>
      </c>
      <c r="F127" s="246">
        <v>8805.0000999999993</v>
      </c>
      <c r="G127" s="246">
        <f t="shared" si="4"/>
        <v>186.99990000000071</v>
      </c>
      <c r="H127" s="248">
        <v>8643.0962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5" t="s">
        <v>24</v>
      </c>
      <c r="D128" s="267">
        <v>8957</v>
      </c>
      <c r="E128" s="246">
        <v>186.7124</v>
      </c>
      <c r="F128" s="246">
        <v>11218.4295</v>
      </c>
      <c r="G128" s="246">
        <f t="shared" si="4"/>
        <v>-2261.4295000000002</v>
      </c>
      <c r="H128" s="248">
        <v>10093.104499999999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5" t="s">
        <v>25</v>
      </c>
      <c r="D129" s="267">
        <v>6848</v>
      </c>
      <c r="E129" s="246">
        <v>102.4379</v>
      </c>
      <c r="F129" s="246">
        <v>8633.9858000000004</v>
      </c>
      <c r="G129" s="246">
        <f t="shared" si="4"/>
        <v>-1785.9858000000004</v>
      </c>
      <c r="H129" s="248">
        <v>8146.3414000000002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6" t="s">
        <v>18</v>
      </c>
      <c r="D130" s="253">
        <f>D131+D132</f>
        <v>5072</v>
      </c>
      <c r="E130" s="251">
        <v>0</v>
      </c>
      <c r="F130" s="251">
        <v>3910.1372999999999</v>
      </c>
      <c r="G130" s="251">
        <f>D130-F130</f>
        <v>1161.8627000000001</v>
      </c>
      <c r="H130" s="260">
        <f>H131</f>
        <v>5371.5571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5" t="s">
        <v>44</v>
      </c>
      <c r="D131" s="329">
        <v>4572</v>
      </c>
      <c r="E131" s="334">
        <v>0</v>
      </c>
      <c r="F131" s="334">
        <v>3909</v>
      </c>
      <c r="G131" s="334"/>
      <c r="H131" s="338">
        <v>5371.5571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5" t="s">
        <v>45</v>
      </c>
      <c r="D132" s="329">
        <v>500</v>
      </c>
      <c r="E132" s="334"/>
      <c r="F132" s="334"/>
      <c r="G132" s="334"/>
      <c r="H132" s="338"/>
      <c r="I132" s="41"/>
      <c r="J132" s="41"/>
      <c r="K132" s="134"/>
      <c r="L132" s="163"/>
      <c r="M132" s="163"/>
    </row>
    <row r="133" spans="2:13" ht="15.75" thickBot="1" x14ac:dyDescent="0.3">
      <c r="B133" s="9"/>
      <c r="C133" s="297" t="s">
        <v>65</v>
      </c>
      <c r="D133" s="286">
        <v>6456</v>
      </c>
      <c r="E133" s="287">
        <v>27.195599999999999</v>
      </c>
      <c r="F133" s="287">
        <v>6660.5033999999996</v>
      </c>
      <c r="G133" s="287">
        <f>D133-F133</f>
        <v>-204.5033999999996</v>
      </c>
      <c r="H133" s="298">
        <v>6028.1409999999996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299" t="s">
        <v>13</v>
      </c>
      <c r="D134" s="330">
        <v>250</v>
      </c>
      <c r="E134" s="335">
        <v>0</v>
      </c>
      <c r="F134" s="335">
        <v>104</v>
      </c>
      <c r="G134" s="335">
        <f>D134-F134</f>
        <v>146</v>
      </c>
      <c r="H134" s="339">
        <v>7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3" t="s">
        <v>73</v>
      </c>
      <c r="D135" s="242">
        <v>2000</v>
      </c>
      <c r="E135" s="247">
        <v>2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3" t="s">
        <v>46</v>
      </c>
      <c r="D136" s="242">
        <v>350</v>
      </c>
      <c r="E136" s="247">
        <v>0</v>
      </c>
      <c r="F136" s="247">
        <v>170.227</v>
      </c>
      <c r="G136" s="247">
        <f>D136-F136</f>
        <v>179.773</v>
      </c>
      <c r="H136" s="249">
        <v>294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>
        <v>23</v>
      </c>
      <c r="F137" s="261">
        <v>262</v>
      </c>
      <c r="G137" s="261">
        <f>D137-F137</f>
        <v>-262</v>
      </c>
      <c r="H137" s="331">
        <v>5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1276.6597999999999</v>
      </c>
      <c r="F138" s="214">
        <f>F119+F123+F124+F134+F135+F136+F137</f>
        <v>117418.36849999998</v>
      </c>
      <c r="G138" s="214">
        <f>G119+G123+G124+G134+G135+G136+G137</f>
        <v>6531.6315000000095</v>
      </c>
      <c r="H138" s="222">
        <f>H119+H123+H124+H134+H135+H136+H137</f>
        <v>114691.70599999999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111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92" t="s">
        <v>2</v>
      </c>
      <c r="D147" s="393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0" t="s">
        <v>60</v>
      </c>
      <c r="D148" s="301">
        <v>17600</v>
      </c>
      <c r="E148" s="302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3" t="s">
        <v>90</v>
      </c>
      <c r="D149" s="304">
        <v>8400</v>
      </c>
      <c r="E149" s="302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5" t="s">
        <v>91</v>
      </c>
      <c r="D150" s="304">
        <v>4000</v>
      </c>
      <c r="E150" s="302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6" t="s">
        <v>35</v>
      </c>
      <c r="D151" s="307">
        <f>SUM(D148:D150)</f>
        <v>30000</v>
      </c>
      <c r="E151" s="302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08" t="s">
        <v>78</v>
      </c>
      <c r="D152" s="309"/>
      <c r="E152" s="309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08" t="s">
        <v>89</v>
      </c>
      <c r="D153" s="309"/>
      <c r="E153" s="309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48</v>
      </c>
      <c r="F156" s="72" t="str">
        <f>G20</f>
        <v>LANDET KVANTUM T.O.M UKE 48</v>
      </c>
      <c r="G156" s="72" t="str">
        <f>I20</f>
        <v>RESTKVOTER</v>
      </c>
      <c r="H156" s="95" t="str">
        <f>J20</f>
        <v>LANDET KVANTUM T.O.M. UKE 48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12.9261</v>
      </c>
      <c r="F157" s="196">
        <v>17766.078799999999</v>
      </c>
      <c r="G157" s="196">
        <f>D157-F157</f>
        <v>-279.07879999999932</v>
      </c>
      <c r="H157" s="234">
        <v>18930.357800000002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20</v>
      </c>
      <c r="G158" s="196">
        <f>D158-F158</f>
        <v>80</v>
      </c>
      <c r="H158" s="234">
        <v>1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12.9261</v>
      </c>
      <c r="F160" s="198">
        <f>SUM(F157:F159)</f>
        <v>17786.078799999999</v>
      </c>
      <c r="G160" s="198">
        <f>D160-F160</f>
        <v>-186.07879999999932</v>
      </c>
      <c r="H160" s="221">
        <f>SUM(H157:H159)</f>
        <v>18931.357800000002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97" t="s">
        <v>1</v>
      </c>
      <c r="C163" s="398"/>
      <c r="D163" s="398"/>
      <c r="E163" s="398"/>
      <c r="F163" s="398"/>
      <c r="G163" s="398"/>
      <c r="H163" s="398"/>
      <c r="I163" s="398"/>
      <c r="J163" s="398"/>
      <c r="K163" s="399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92" t="s">
        <v>2</v>
      </c>
      <c r="D165" s="393"/>
      <c r="E165" s="392" t="s">
        <v>58</v>
      </c>
      <c r="F165" s="393"/>
      <c r="G165" s="392" t="s">
        <v>59</v>
      </c>
      <c r="H165" s="393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0" t="s">
        <v>60</v>
      </c>
      <c r="D166" s="310">
        <v>33532</v>
      </c>
      <c r="E166" s="311" t="s">
        <v>5</v>
      </c>
      <c r="F166" s="312">
        <v>20022</v>
      </c>
      <c r="G166" s="303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3" t="s">
        <v>48</v>
      </c>
      <c r="D167" s="313">
        <v>32164</v>
      </c>
      <c r="E167" s="314" t="s">
        <v>49</v>
      </c>
      <c r="F167" s="315">
        <v>8000</v>
      </c>
      <c r="G167" s="303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3"/>
      <c r="D168" s="313"/>
      <c r="E168" s="314" t="s">
        <v>42</v>
      </c>
      <c r="F168" s="315">
        <v>5500</v>
      </c>
      <c r="G168" s="303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3"/>
      <c r="D169" s="313"/>
      <c r="E169" s="314"/>
      <c r="F169" s="315"/>
      <c r="G169" s="303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6">
        <f>SUM(D166:D169)</f>
        <v>65696</v>
      </c>
      <c r="E170" s="317" t="s">
        <v>62</v>
      </c>
      <c r="F170" s="316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1" t="s">
        <v>94</v>
      </c>
      <c r="D171" s="314"/>
      <c r="E171" s="314"/>
      <c r="F171" s="314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18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94" t="s">
        <v>8</v>
      </c>
      <c r="C174" s="395"/>
      <c r="D174" s="395"/>
      <c r="E174" s="395"/>
      <c r="F174" s="395"/>
      <c r="G174" s="395"/>
      <c r="H174" s="395"/>
      <c r="I174" s="395"/>
      <c r="J174" s="395"/>
      <c r="K174" s="396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3" t="s">
        <v>20</v>
      </c>
      <c r="E176" s="238" t="str">
        <f>F20</f>
        <v>LANDET KVANTUM UKE 48</v>
      </c>
      <c r="F176" s="72" t="str">
        <f>G20</f>
        <v>LANDET KVANTUM T.O.M UKE 48</v>
      </c>
      <c r="G176" s="72" t="str">
        <f>I20</f>
        <v>RESTKVOTER</v>
      </c>
      <c r="H176" s="95" t="str">
        <f>J20</f>
        <v>LANDET KVANTUM T.O.M. UKE 48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4">
        <f>E178+E179+E180+E181</f>
        <v>33.734400000000001</v>
      </c>
      <c r="F177" s="344">
        <f>F178+F179+F180+F181</f>
        <v>24131.524900000004</v>
      </c>
      <c r="G177" s="344">
        <f>G178+G179+G180+G181</f>
        <v>-4109.5249000000013</v>
      </c>
      <c r="H177" s="349">
        <f>H178+H179+H180+H181</f>
        <v>26385.090800000002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26" t="s">
        <v>12</v>
      </c>
      <c r="D178" s="319">
        <v>10966</v>
      </c>
      <c r="E178" s="342"/>
      <c r="F178" s="342">
        <v>14908.938200000001</v>
      </c>
      <c r="G178" s="342">
        <f t="shared" ref="G178:G183" si="5">D178-F178</f>
        <v>-3942.9382000000005</v>
      </c>
      <c r="H178" s="347">
        <v>15360.7925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19">
        <v>2854</v>
      </c>
      <c r="E179" s="342"/>
      <c r="F179" s="342">
        <v>1870.8447000000001</v>
      </c>
      <c r="G179" s="342">
        <f t="shared" si="5"/>
        <v>983.1552999999999</v>
      </c>
      <c r="H179" s="347">
        <v>2948.5500999999999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19">
        <v>1426</v>
      </c>
      <c r="E180" s="342">
        <v>4.9122000000000003</v>
      </c>
      <c r="F180" s="342">
        <v>2739.5675000000001</v>
      </c>
      <c r="G180" s="342">
        <f t="shared" si="5"/>
        <v>-1313.5675000000001</v>
      </c>
      <c r="H180" s="347">
        <v>3943.4915999999998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19">
        <v>4776</v>
      </c>
      <c r="E181" s="342">
        <v>28.822199999999999</v>
      </c>
      <c r="F181" s="342">
        <v>4612.1745000000001</v>
      </c>
      <c r="G181" s="342">
        <f t="shared" si="5"/>
        <v>163.82549999999992</v>
      </c>
      <c r="H181" s="347">
        <v>4132.2565999999997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3">
        <v>9.0609999999999999</v>
      </c>
      <c r="F182" s="343">
        <v>2333.2244000000001</v>
      </c>
      <c r="G182" s="343">
        <f t="shared" si="5"/>
        <v>3166.7755999999999</v>
      </c>
      <c r="H182" s="348">
        <v>4200.6372000000001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4">
        <v>165.29220000000001</v>
      </c>
      <c r="F183" s="344">
        <v>4172.0681000000004</v>
      </c>
      <c r="G183" s="344">
        <f t="shared" si="5"/>
        <v>3827.9318999999996</v>
      </c>
      <c r="H183" s="349">
        <v>4882.82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19"/>
      <c r="E184" s="342"/>
      <c r="F184" s="342">
        <v>1122.2678000000001</v>
      </c>
      <c r="G184" s="342"/>
      <c r="H184" s="347">
        <v>2199.5127000000002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5">
        <f>E183-E184</f>
        <v>165.29220000000001</v>
      </c>
      <c r="F185" s="345">
        <f>F183-F184</f>
        <v>3049.8003000000003</v>
      </c>
      <c r="G185" s="345"/>
      <c r="H185" s="350">
        <f>H183-H184</f>
        <v>2683.3072999999995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0">
        <v>10</v>
      </c>
      <c r="E186" s="346">
        <v>0</v>
      </c>
      <c r="F186" s="346">
        <v>1</v>
      </c>
      <c r="G186" s="346">
        <f>D186-F186</f>
        <v>9</v>
      </c>
      <c r="H186" s="351">
        <v>3.9493999999999998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3">
        <v>8</v>
      </c>
      <c r="F187" s="343">
        <v>123</v>
      </c>
      <c r="G187" s="343">
        <f>D187-F187</f>
        <v>-123</v>
      </c>
      <c r="H187" s="348">
        <v>98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216.08760000000001</v>
      </c>
      <c r="F188" s="214">
        <f>F177+F182+F183+F186+F187</f>
        <v>30760.817400000004</v>
      </c>
      <c r="G188" s="214">
        <f>G177+G182+G183+G186+G187</f>
        <v>2771.1825999999983</v>
      </c>
      <c r="H188" s="211">
        <f>H177+H182+H183+H186+H187</f>
        <v>35570.4974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97" t="s">
        <v>1</v>
      </c>
      <c r="C193" s="398"/>
      <c r="D193" s="398"/>
      <c r="E193" s="398"/>
      <c r="F193" s="398"/>
      <c r="G193" s="398"/>
      <c r="H193" s="398"/>
      <c r="I193" s="398"/>
      <c r="J193" s="398"/>
      <c r="K193" s="399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92" t="s">
        <v>2</v>
      </c>
      <c r="D195" s="393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0" t="s">
        <v>75</v>
      </c>
      <c r="D196" s="301">
        <v>6025</v>
      </c>
      <c r="E196" s="321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3" t="s">
        <v>76</v>
      </c>
      <c r="D197" s="304">
        <v>31282</v>
      </c>
      <c r="E197" s="321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5" t="s">
        <v>32</v>
      </c>
      <c r="D198" s="304">
        <v>382</v>
      </c>
      <c r="E198" s="321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6" t="s">
        <v>35</v>
      </c>
      <c r="D199" s="307">
        <f>SUM(D196:D198)</f>
        <v>37689</v>
      </c>
      <c r="E199" s="321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2" t="s">
        <v>84</v>
      </c>
      <c r="D200" s="314"/>
      <c r="E200" s="314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18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18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94" t="s">
        <v>8</v>
      </c>
      <c r="C203" s="395"/>
      <c r="D203" s="395"/>
      <c r="E203" s="395"/>
      <c r="F203" s="395"/>
      <c r="G203" s="395"/>
      <c r="H203" s="395"/>
      <c r="I203" s="395"/>
      <c r="J203" s="395"/>
      <c r="K203" s="396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48</v>
      </c>
      <c r="F205" s="72" t="str">
        <f>G20</f>
        <v>LANDET KVANTUM T.O.M UKE 48</v>
      </c>
      <c r="G205" s="72" t="str">
        <f>I20</f>
        <v>RESTKVOTER</v>
      </c>
      <c r="H205" s="95" t="str">
        <f>J20</f>
        <v>LANDET KVANTUM T.O.M. UKE 48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8.4688999999999997</v>
      </c>
      <c r="F206" s="196">
        <v>1246.6762000000001</v>
      </c>
      <c r="G206" s="196"/>
      <c r="H206" s="234">
        <v>1369.9139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39.867199999999997</v>
      </c>
      <c r="F207" s="196">
        <v>4055.1493999999998</v>
      </c>
      <c r="G207" s="196"/>
      <c r="H207" s="234">
        <v>3723.3759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>
        <v>2.3599999999999999E-2</v>
      </c>
      <c r="F208" s="197">
        <v>0.14749999999999999</v>
      </c>
      <c r="G208" s="197"/>
      <c r="H208" s="235">
        <v>7.2321999999999997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6</v>
      </c>
      <c r="F209" s="197">
        <v>71</v>
      </c>
      <c r="G209" s="197"/>
      <c r="H209" s="235">
        <v>37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54.359699999999997</v>
      </c>
      <c r="F210" s="198">
        <f>SUM(F206:F209)</f>
        <v>5372.9731000000002</v>
      </c>
      <c r="G210" s="198">
        <f>D210-F210</f>
        <v>652.02689999999984</v>
      </c>
      <c r="H210" s="221">
        <f>H206+H207+H208+H209</f>
        <v>5137.5220000000008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48
&amp;"-,Normal"&amp;11(iht. motatte landings- og sluttsedler fra fiskesalgslagene; alle tallstørrelser i hele tonn)&amp;R06.12.2016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UKE_48_2016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2016-11-08T10:08:54Z</cp:lastPrinted>
  <dcterms:created xsi:type="dcterms:W3CDTF">2011-07-06T12:13:20Z</dcterms:created>
  <dcterms:modified xsi:type="dcterms:W3CDTF">2016-12-08T06:34:44Z</dcterms:modified>
</cp:coreProperties>
</file>