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6_2014" sheetId="1" r:id="rId1"/>
  </sheets>
  <definedNames>
    <definedName name="_xlnm.Print_Area" localSheetId="0">UKE_16_2014!$B$1:$K$204</definedName>
    <definedName name="Z_14D440E4_F18A_4F78_9989_38C1B133222D_.wvu.Cols" localSheetId="0" hidden="1">UKE_16_2014!#REF!</definedName>
    <definedName name="Z_14D440E4_F18A_4F78_9989_38C1B133222D_.wvu.PrintArea" localSheetId="0" hidden="1">UKE_16_2014!$B$1:$K$204</definedName>
    <definedName name="Z_14D440E4_F18A_4F78_9989_38C1B133222D_.wvu.Rows" localSheetId="0" hidden="1">UKE_16_2014!$316:$1048576,UKE_16_2014!$205:$315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32" i="1"/>
  <c r="F80"/>
  <c r="E68"/>
  <c r="F133"/>
  <c r="F173"/>
  <c r="E164"/>
  <c r="E176" s="1"/>
  <c r="G134"/>
  <c r="E201"/>
  <c r="E128"/>
  <c r="E127" s="1"/>
  <c r="E141" s="1"/>
  <c r="E122"/>
  <c r="E91"/>
  <c r="E90" s="1"/>
  <c r="E87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24" l="1"/>
  <c r="F41" s="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<sst xmlns="http://schemas.openxmlformats.org/spreadsheetml/2006/main" count="214" uniqueCount="105">
  <si>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</si>
  <si>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</si>
  <si>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</si>
  <si>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</si>
  <si>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</si>
  <si>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</si>
  <si>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</si>
  <si>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</si>
  <si>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</si>
  <si>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</si>
  <si>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</si>
  <si>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</si>
  <si>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</si>
  <si>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</si>
  <si>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</si>
  <si>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</si>
  <si>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</si>
  <si>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</si>
  <si>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</si>
  <si>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</si>
  <si>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</si>
  <si>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</si>
  <si>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</si>
  <si>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</si>
  <si>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</si>
  <si>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</si>
  <si>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</si>
  <si>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</si>
  <si>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</si>
  <si>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</si>
  <si>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</si>
  <si>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</si>
  <si>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</si>
  <si>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</si>
  <si>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</si>
  <si>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</si>
  <si>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</si>
  <si>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</si>
  <si>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</si>
  <si>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</si>
  <si>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</si>
  <si>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</si>
  <si>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</si>
  <si>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</si>
  <si>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</si>
  <si>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</si>
  <si>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</si>
  <si>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</si>
  <si>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</si>
  <si>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</si>
  <si>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</si>
  <si>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</si>
  <si>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</si>
  <si>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</si>
  <si>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</si>
  <si>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</si>
  <si>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</si>
  <si>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</si>
  <si>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</si>
  <si>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</si>
  <si>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</si>
  <si>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</si>
  <si>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</si>
  <si>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</si>
  <si>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</si>
  <si>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</si>
  <si>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</si>
  <si>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</si>
  <si>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</si>
  <si>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</si>
  <si>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</si>
  <si>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</si>
  <si>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</si>
  <si>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</si>
  <si>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</si>
  <si>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</si>
  <si>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</si>
  <si>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</si>
  <si>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</si>
  <si>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</si>
  <si>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</si>
  <si>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</si>
  <si>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</si>
  <si>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</si>
  <si>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</si>
  <si>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</si>
  <si>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</si>
  <si>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</si>
  <si>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</si>
  <si>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</si>
  <si>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</si>
  <si>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</si>
  <si>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</si>
  <si>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</si>
  <si>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</si>
  <si>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</si>
  <si>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</si>
  <si>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</si>
  <si>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</si>
  <si>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</si>
  <si>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</si>
  <si>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</t>
    </r>
  </si>
  <si>
    <t>LANDET KVANTUM UKE 16</t>
  </si>
  <si>
    <t>LANDET KVANTUM T.O.M UKE 16</t>
  </si>
  <si>
    <t>LANDET KVANTUM T.O.M. UKE 16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</si>
</sst>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9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164" fontId="57" fillId="0" borderId="67" xfId="1" applyNumberFormat="1" applyFont="1" applyBorder="1" applyAlignment="1">
      <alignment vertical="top"/>
    </xf>
    <xf numFmtId="164" fontId="57" fillId="0" borderId="7" xfId="1" applyNumberFormat="1" applyFont="1" applyBorder="1" applyAlignment="1">
      <alignment vertical="top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8" fillId="4" borderId="47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4" fontId="58" fillId="0" borderId="7" xfId="0" applyNumberFormat="1" applyFont="1" applyBorder="1"/>
  </cellXfs>
  <cellStyles count="67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3" xfId="61"/>
    <cellStyle name="Normal 4" xfId="55"/>
    <cellStyle name="Normal 4 2" xfId="63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3" xfId="62"/>
    <cellStyle name="Tusenskille 4" xfId="56"/>
    <cellStyle name="Tusenskille 4 2" xfId="64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zoomScaleNormal="100" zoomScalePageLayoutView="110" workbookViewId="0">
      <selection activeCell="I9" sqref="I9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1.140625" customWidth="1"/>
    <col min="12" max="16382" width="13.85546875" hidden="1"/>
    <col min="16383" max="16383" width="23.5703125" hidden="1"/>
    <col min="16384" max="16384" width="20.28515625" hidden="1"/>
  </cols>
  <sheetData>
    <row r="1" spans="2:11" s="88" customFormat="1" ht="7.9" customHeight="1" thickBot="1">
      <c r="K1"/>
    </row>
    <row r="2" spans="2:11" ht="31.5" customHeight="1" thickTop="1" thickBot="1">
      <c r="B2" s="373" t="s">
        <v>94</v>
      </c>
      <c r="C2" s="374"/>
      <c r="D2" s="374"/>
      <c r="E2" s="374"/>
      <c r="F2" s="374"/>
      <c r="G2" s="374"/>
      <c r="H2" s="374"/>
      <c r="I2" s="374"/>
      <c r="J2" s="375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6" t="s">
        <v>1</v>
      </c>
      <c r="C7" s="377"/>
      <c r="D7" s="377"/>
      <c r="E7" s="377"/>
      <c r="F7" s="377"/>
      <c r="G7" s="377"/>
      <c r="H7" s="377"/>
      <c r="I7" s="377"/>
      <c r="J7" s="378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79" t="s">
        <v>2</v>
      </c>
      <c r="D9" s="380"/>
      <c r="E9" s="379" t="s">
        <v>21</v>
      </c>
      <c r="F9" s="380"/>
      <c r="G9" s="379" t="s">
        <v>22</v>
      </c>
      <c r="H9" s="380"/>
      <c r="I9" s="209"/>
      <c r="J9" s="160"/>
      <c r="K9"/>
    </row>
    <row r="10" spans="2:11" ht="14.1" customHeight="1">
      <c r="B10" s="164"/>
      <c r="C10" s="218"/>
      <c r="D10" s="218"/>
      <c r="E10" s="218" t="s">
        <v>5</v>
      </c>
      <c r="F10" s="223">
        <v>146527</v>
      </c>
      <c r="G10" s="219" t="s">
        <v>27</v>
      </c>
      <c r="H10" s="223">
        <v>38109</v>
      </c>
      <c r="I10" s="220"/>
      <c r="J10" s="160"/>
    </row>
    <row r="11" spans="2:11" ht="15.75" customHeight="1">
      <c r="B11" s="164"/>
      <c r="C11" s="219" t="s">
        <v>29</v>
      </c>
      <c r="D11" s="224">
        <v>443735</v>
      </c>
      <c r="E11" s="219" t="s">
        <v>6</v>
      </c>
      <c r="F11" s="224">
        <v>297495</v>
      </c>
      <c r="G11" s="219" t="s">
        <v>70</v>
      </c>
      <c r="H11" s="224">
        <v>211956</v>
      </c>
      <c r="I11" s="220"/>
      <c r="J11" s="160"/>
    </row>
    <row r="12" spans="2:11" ht="14.25" customHeight="1">
      <c r="B12" s="164"/>
      <c r="C12" s="219" t="s">
        <v>3</v>
      </c>
      <c r="D12" s="224">
        <v>431735</v>
      </c>
      <c r="E12" s="219" t="s">
        <v>15</v>
      </c>
      <c r="F12" s="224">
        <v>4000</v>
      </c>
      <c r="G12" s="219" t="s">
        <v>71</v>
      </c>
      <c r="H12" s="224">
        <v>25929</v>
      </c>
      <c r="I12" s="220"/>
      <c r="J12" s="160"/>
    </row>
    <row r="13" spans="2:11" ht="15.75" customHeight="1" thickBot="1">
      <c r="B13" s="164"/>
      <c r="C13" s="219" t="s">
        <v>30</v>
      </c>
      <c r="D13" s="224">
        <v>138530</v>
      </c>
      <c r="E13" s="221"/>
      <c r="F13" s="225"/>
      <c r="G13" s="221" t="s">
        <v>16</v>
      </c>
      <c r="H13" s="225">
        <v>21501</v>
      </c>
      <c r="I13" s="220"/>
      <c r="J13" s="160"/>
    </row>
    <row r="14" spans="2:11" ht="14.1" customHeight="1" thickBot="1">
      <c r="B14" s="164"/>
      <c r="C14" s="168" t="s">
        <v>4</v>
      </c>
      <c r="D14" s="226">
        <f>SUM(D11:D13)</f>
        <v>1014000</v>
      </c>
      <c r="E14" s="168" t="s">
        <v>7</v>
      </c>
      <c r="F14" s="226">
        <f>SUM(F10:F13)</f>
        <v>448022</v>
      </c>
      <c r="G14" s="168" t="s">
        <v>6</v>
      </c>
      <c r="H14" s="226">
        <f>SUM(H10:H13)</f>
        <v>297495</v>
      </c>
      <c r="I14" s="220"/>
      <c r="J14" s="165"/>
    </row>
    <row r="15" spans="2:11" s="18" customFormat="1" ht="15" customHeight="1">
      <c r="B15" s="169"/>
      <c r="C15" s="222" t="s">
        <v>84</v>
      </c>
      <c r="D15" s="222"/>
      <c r="E15" s="222"/>
      <c r="F15" s="222"/>
      <c r="G15" s="222"/>
      <c r="H15" s="222"/>
      <c r="I15" s="222"/>
      <c r="J15" s="171"/>
      <c r="K15"/>
    </row>
    <row r="16" spans="2:11" s="18" customFormat="1" ht="12" customHeight="1">
      <c r="B16" s="169"/>
      <c r="C16" s="394" t="s">
        <v>93</v>
      </c>
      <c r="D16" s="394"/>
      <c r="E16" s="394"/>
      <c r="F16" s="394"/>
      <c r="G16" s="394"/>
      <c r="H16" s="394"/>
      <c r="I16" s="394"/>
      <c r="J16" s="171"/>
      <c r="K16"/>
    </row>
    <row r="17" spans="2:11" ht="13.5" customHeight="1" thickBot="1">
      <c r="B17" s="172"/>
      <c r="C17" s="395"/>
      <c r="D17" s="395"/>
      <c r="E17" s="395"/>
      <c r="F17" s="395"/>
      <c r="G17" s="395"/>
      <c r="H17" s="395"/>
      <c r="I17" s="395"/>
      <c r="J17" s="174"/>
    </row>
    <row r="18" spans="2:11" ht="17.100000000000001" customHeight="1">
      <c r="B18" s="381" t="s">
        <v>8</v>
      </c>
      <c r="C18" s="382"/>
      <c r="D18" s="382"/>
      <c r="E18" s="382"/>
      <c r="F18" s="382"/>
      <c r="G18" s="382"/>
      <c r="H18" s="382"/>
      <c r="I18" s="382"/>
      <c r="J18" s="383"/>
    </row>
    <row r="19" spans="2:11" ht="12" customHeight="1" thickBot="1">
      <c r="B19" s="164"/>
      <c r="C19" s="170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4" t="s">
        <v>20</v>
      </c>
      <c r="D20" s="255" t="s">
        <v>21</v>
      </c>
      <c r="E20" s="252" t="s">
        <v>102</v>
      </c>
      <c r="F20" s="252" t="s">
        <v>103</v>
      </c>
      <c r="G20" s="252" t="s">
        <v>31</v>
      </c>
      <c r="H20" s="252" t="s">
        <v>92</v>
      </c>
      <c r="I20" s="253" t="s">
        <v>104</v>
      </c>
      <c r="J20" s="161"/>
      <c r="K20"/>
    </row>
    <row r="21" spans="2:11" ht="14.1" customHeight="1">
      <c r="B21" s="164"/>
      <c r="C21" s="233" t="s">
        <v>17</v>
      </c>
      <c r="D21" s="335">
        <f>D23+D22</f>
        <v>146527</v>
      </c>
      <c r="E21" s="327">
        <f>E23+E22</f>
        <v>2062</v>
      </c>
      <c r="F21" s="327">
        <f>F23+F22</f>
        <v>40803</v>
      </c>
      <c r="G21" s="327"/>
      <c r="H21" s="327">
        <f>H23+H22</f>
        <v>105724</v>
      </c>
      <c r="I21" s="268">
        <f t="shared" ref="I21" si="0">I23+I22</f>
        <v>38248</v>
      </c>
      <c r="J21" s="175"/>
    </row>
    <row r="22" spans="2:11" ht="14.1" customHeight="1">
      <c r="B22" s="164"/>
      <c r="C22" s="234" t="s">
        <v>12</v>
      </c>
      <c r="D22" s="336">
        <v>145777</v>
      </c>
      <c r="E22" s="263">
        <v>2060</v>
      </c>
      <c r="F22" s="263">
        <v>40166</v>
      </c>
      <c r="G22" s="263"/>
      <c r="H22" s="263">
        <f>D22-F22</f>
        <v>105611</v>
      </c>
      <c r="I22" s="269">
        <v>37926</v>
      </c>
      <c r="J22" s="175"/>
    </row>
    <row r="23" spans="2:11" ht="14.1" customHeight="1" thickBot="1">
      <c r="B23" s="164"/>
      <c r="C23" s="235" t="s">
        <v>11</v>
      </c>
      <c r="D23" s="337">
        <v>750</v>
      </c>
      <c r="E23" s="264">
        <v>2</v>
      </c>
      <c r="F23" s="264">
        <v>637</v>
      </c>
      <c r="G23" s="264"/>
      <c r="H23" s="264">
        <f>D23-F23</f>
        <v>113</v>
      </c>
      <c r="I23" s="270">
        <v>322</v>
      </c>
      <c r="J23" s="165"/>
    </row>
    <row r="24" spans="2:11" ht="14.1" customHeight="1">
      <c r="B24" s="164"/>
      <c r="C24" s="233" t="s">
        <v>18</v>
      </c>
      <c r="D24" s="335">
        <f>D32+D31+D25</f>
        <v>297495</v>
      </c>
      <c r="E24" s="327">
        <f>E32+E31+E25</f>
        <v>4158</v>
      </c>
      <c r="F24" s="327">
        <f>F25+F31+F32</f>
        <v>236646.95699999999</v>
      </c>
      <c r="G24" s="327"/>
      <c r="H24" s="327">
        <f>H25+H31+H32</f>
        <v>60848.042999999991</v>
      </c>
      <c r="I24" s="268">
        <f>I25+I31+I32</f>
        <v>212513.81709999999</v>
      </c>
      <c r="J24" s="165"/>
    </row>
    <row r="25" spans="2:11" s="24" customFormat="1" ht="15" customHeight="1">
      <c r="B25" s="176"/>
      <c r="C25" s="236" t="s">
        <v>73</v>
      </c>
      <c r="D25" s="338">
        <f>D26+D27+D28+D29+D30</f>
        <v>231113</v>
      </c>
      <c r="E25" s="328">
        <f>E26+E27+E28+E29+E30</f>
        <v>3497</v>
      </c>
      <c r="F25" s="328">
        <f>F26+F27+F28+F29</f>
        <v>197165.95699999999</v>
      </c>
      <c r="G25" s="328"/>
      <c r="H25" s="328">
        <f>H26+H27+H28+H29+H30</f>
        <v>33947.042999999991</v>
      </c>
      <c r="I25" s="271">
        <f t="shared" ref="I25" si="1">I26+I27+I28+I29+I30</f>
        <v>179917.81709999999</v>
      </c>
      <c r="J25" s="177"/>
      <c r="K25"/>
    </row>
    <row r="26" spans="2:11" s="25" customFormat="1" ht="14.1" customHeight="1">
      <c r="B26" s="178"/>
      <c r="C26" s="237" t="s">
        <v>23</v>
      </c>
      <c r="D26" s="339">
        <v>59178</v>
      </c>
      <c r="E26" s="265">
        <v>1443</v>
      </c>
      <c r="F26" s="408">
        <v>64993.013600000006</v>
      </c>
      <c r="G26" s="265"/>
      <c r="H26" s="265">
        <f>D26-F26+G26</f>
        <v>-5815.0136000000057</v>
      </c>
      <c r="I26" s="371">
        <v>44853.911099999998</v>
      </c>
      <c r="J26" s="160"/>
      <c r="K26"/>
    </row>
    <row r="27" spans="2:11" s="25" customFormat="1" ht="14.1" customHeight="1">
      <c r="B27" s="178"/>
      <c r="C27" s="237" t="s">
        <v>77</v>
      </c>
      <c r="D27" s="339">
        <v>56592</v>
      </c>
      <c r="E27" s="265">
        <v>739</v>
      </c>
      <c r="F27" s="408">
        <v>52183.744700000003</v>
      </c>
      <c r="G27" s="265"/>
      <c r="H27" s="265">
        <f t="shared" ref="H27:H29" si="2">D27-F27+G27</f>
        <v>4408.2552999999971</v>
      </c>
      <c r="I27" s="371">
        <v>53125.514600000002</v>
      </c>
      <c r="J27" s="160"/>
      <c r="K27"/>
    </row>
    <row r="28" spans="2:11" s="25" customFormat="1" ht="14.1" customHeight="1">
      <c r="B28" s="178"/>
      <c r="C28" s="237" t="s">
        <v>78</v>
      </c>
      <c r="D28" s="339">
        <v>57631</v>
      </c>
      <c r="E28" s="265">
        <v>713</v>
      </c>
      <c r="F28" s="408">
        <v>49068.093399999998</v>
      </c>
      <c r="G28" s="265"/>
      <c r="H28" s="265">
        <f t="shared" si="2"/>
        <v>8562.9066000000021</v>
      </c>
      <c r="I28" s="371">
        <v>49076.469499999999</v>
      </c>
      <c r="J28" s="160"/>
      <c r="K28"/>
    </row>
    <row r="29" spans="2:11" s="25" customFormat="1" ht="14.1" customHeight="1">
      <c r="B29" s="178"/>
      <c r="C29" s="237" t="s">
        <v>26</v>
      </c>
      <c r="D29" s="339">
        <v>38555</v>
      </c>
      <c r="E29" s="265">
        <v>602</v>
      </c>
      <c r="F29" s="408">
        <v>30921.105299999999</v>
      </c>
      <c r="G29" s="265"/>
      <c r="H29" s="265">
        <f t="shared" si="2"/>
        <v>7633.8947000000007</v>
      </c>
      <c r="I29" s="371">
        <v>32861.921900000001</v>
      </c>
      <c r="J29" s="160"/>
      <c r="K29"/>
    </row>
    <row r="30" spans="2:11" s="25" customFormat="1" ht="14.1" customHeight="1">
      <c r="B30" s="178"/>
      <c r="C30" s="237" t="s">
        <v>74</v>
      </c>
      <c r="D30" s="339">
        <v>19157</v>
      </c>
      <c r="E30" s="265"/>
      <c r="F30" s="265"/>
      <c r="G30" s="265"/>
      <c r="H30" s="265">
        <f>D30-F30</f>
        <v>19157</v>
      </c>
      <c r="I30" s="272"/>
      <c r="J30" s="160"/>
      <c r="K30"/>
    </row>
    <row r="31" spans="2:11" s="26" customFormat="1" ht="14.1" customHeight="1">
      <c r="B31" s="176"/>
      <c r="C31" s="236" t="s">
        <v>19</v>
      </c>
      <c r="D31" s="338">
        <v>38109</v>
      </c>
      <c r="E31" s="328">
        <v>64</v>
      </c>
      <c r="F31" s="328">
        <v>11846</v>
      </c>
      <c r="G31" s="328"/>
      <c r="H31" s="328">
        <f>D31-F31</f>
        <v>26263</v>
      </c>
      <c r="I31" s="271">
        <v>14010</v>
      </c>
      <c r="J31" s="177"/>
      <c r="K31"/>
    </row>
    <row r="32" spans="2:11" s="26" customFormat="1" ht="14.1" customHeight="1">
      <c r="B32" s="176"/>
      <c r="C32" s="236" t="s">
        <v>75</v>
      </c>
      <c r="D32" s="338">
        <f>D33+D34</f>
        <v>28273</v>
      </c>
      <c r="E32" s="328">
        <f>E33+E34</f>
        <v>597</v>
      </c>
      <c r="F32" s="328">
        <f>F33</f>
        <v>27635</v>
      </c>
      <c r="G32" s="328"/>
      <c r="H32" s="328">
        <f>H33+H34</f>
        <v>638</v>
      </c>
      <c r="I32" s="271">
        <f>I33+I34</f>
        <v>18586</v>
      </c>
      <c r="J32" s="177"/>
      <c r="K32"/>
    </row>
    <row r="33" spans="2:11" s="25" customFormat="1" ht="14.1" customHeight="1">
      <c r="B33" s="178"/>
      <c r="C33" s="237" t="s">
        <v>10</v>
      </c>
      <c r="D33" s="339">
        <v>25929</v>
      </c>
      <c r="E33" s="265">
        <v>597</v>
      </c>
      <c r="F33" s="265">
        <v>27635</v>
      </c>
      <c r="G33" s="265"/>
      <c r="H33" s="265">
        <f>D33-F33+G33</f>
        <v>-1706</v>
      </c>
      <c r="I33" s="272">
        <v>18586</v>
      </c>
      <c r="J33" s="160"/>
      <c r="K33"/>
    </row>
    <row r="34" spans="2:11" s="25" customFormat="1" ht="14.1" customHeight="1" thickBot="1">
      <c r="B34" s="178"/>
      <c r="C34" s="238" t="s">
        <v>76</v>
      </c>
      <c r="D34" s="340">
        <v>2344</v>
      </c>
      <c r="E34" s="266"/>
      <c r="F34" s="266"/>
      <c r="G34" s="266"/>
      <c r="H34" s="266">
        <f t="shared" ref="H34:H39" si="3">D34-F34</f>
        <v>2344</v>
      </c>
      <c r="I34" s="273"/>
      <c r="J34" s="160"/>
      <c r="K34"/>
    </row>
    <row r="35" spans="2:11" ht="15.75" customHeight="1" thickBot="1">
      <c r="B35" s="164"/>
      <c r="C35" s="239" t="s">
        <v>100</v>
      </c>
      <c r="D35" s="341">
        <v>4000</v>
      </c>
      <c r="E35" s="267">
        <v>-7</v>
      </c>
      <c r="F35" s="267">
        <v>437</v>
      </c>
      <c r="G35" s="267"/>
      <c r="H35" s="267">
        <f>D35-F35</f>
        <v>3563</v>
      </c>
      <c r="I35" s="274"/>
      <c r="J35" s="165"/>
    </row>
    <row r="36" spans="2:11" ht="14.1" customHeight="1" thickBot="1">
      <c r="B36" s="164"/>
      <c r="C36" s="239" t="s">
        <v>13</v>
      </c>
      <c r="D36" s="341">
        <v>513</v>
      </c>
      <c r="E36" s="267">
        <v>1</v>
      </c>
      <c r="F36" s="267">
        <v>191</v>
      </c>
      <c r="G36" s="267"/>
      <c r="H36" s="267">
        <f t="shared" si="3"/>
        <v>322</v>
      </c>
      <c r="I36" s="274">
        <v>1932</v>
      </c>
      <c r="J36" s="165"/>
    </row>
    <row r="37" spans="2:11" ht="17.25" customHeight="1" thickBot="1">
      <c r="B37" s="164"/>
      <c r="C37" s="239" t="s">
        <v>62</v>
      </c>
      <c r="D37" s="341">
        <v>3000</v>
      </c>
      <c r="E37" s="267"/>
      <c r="F37" s="267"/>
      <c r="G37" s="267"/>
      <c r="H37" s="267">
        <f t="shared" si="3"/>
        <v>3000</v>
      </c>
      <c r="I37" s="274"/>
      <c r="J37" s="165"/>
    </row>
    <row r="38" spans="2:11" ht="17.25" customHeight="1" thickBot="1">
      <c r="B38" s="164"/>
      <c r="C38" s="239" t="s">
        <v>86</v>
      </c>
      <c r="D38" s="341">
        <v>7000</v>
      </c>
      <c r="E38" s="267">
        <v>53</v>
      </c>
      <c r="F38" s="267">
        <v>767</v>
      </c>
      <c r="G38" s="267"/>
      <c r="H38" s="267">
        <f t="shared" si="3"/>
        <v>6233</v>
      </c>
      <c r="I38" s="274">
        <v>411</v>
      </c>
      <c r="J38" s="165"/>
    </row>
    <row r="39" spans="2:11" s="88" customFormat="1" ht="17.25" customHeight="1" thickBot="1">
      <c r="B39" s="164"/>
      <c r="C39" s="239" t="s">
        <v>68</v>
      </c>
      <c r="D39" s="341">
        <v>200</v>
      </c>
      <c r="E39" s="267"/>
      <c r="F39" s="267"/>
      <c r="G39" s="267"/>
      <c r="H39" s="267">
        <f t="shared" si="3"/>
        <v>200</v>
      </c>
      <c r="I39" s="274"/>
      <c r="J39" s="165"/>
      <c r="K39"/>
    </row>
    <row r="40" spans="2:11" ht="14.1" customHeight="1" thickBot="1">
      <c r="B40" s="164"/>
      <c r="C40" s="204" t="s">
        <v>14</v>
      </c>
      <c r="D40" s="341"/>
      <c r="E40" s="267">
        <v>-10</v>
      </c>
      <c r="F40" s="267">
        <v>954</v>
      </c>
      <c r="G40" s="267"/>
      <c r="H40" s="267">
        <f>D40-F40</f>
        <v>-954</v>
      </c>
      <c r="I40" s="274">
        <v>244</v>
      </c>
      <c r="J40" s="165"/>
    </row>
    <row r="41" spans="2:11" ht="16.5" customHeight="1" thickBot="1">
      <c r="B41" s="164"/>
      <c r="C41" s="256" t="s">
        <v>9</v>
      </c>
      <c r="D41" s="326">
        <f>D21+D24+D35+D36+D37+D38+D39+D40</f>
        <v>458735</v>
      </c>
      <c r="E41" s="329">
        <f>E21+E24+E35+E36+E37+E38+E39+E40</f>
        <v>6257</v>
      </c>
      <c r="F41" s="329">
        <f>F21+F24+F35+F36+F37+F38+F39+F40</f>
        <v>279798.95699999999</v>
      </c>
      <c r="G41" s="329"/>
      <c r="H41" s="329">
        <f t="shared" ref="H41" si="4">H21+H24+H35+H36+H37+H38+H39+H40</f>
        <v>178936.04300000001</v>
      </c>
      <c r="I41" s="275">
        <f>I21+I24+I35+I36+I37+I38+I39+I40</f>
        <v>253348.81709999999</v>
      </c>
      <c r="J41" s="165"/>
    </row>
    <row r="42" spans="2:11" s="18" customFormat="1" ht="12.95" customHeight="1">
      <c r="B42" s="169"/>
      <c r="C42" s="170" t="s">
        <v>28</v>
      </c>
      <c r="D42" s="179"/>
      <c r="E42" s="179"/>
      <c r="F42" s="230"/>
      <c r="G42" s="230"/>
      <c r="H42" s="217"/>
      <c r="I42" s="217"/>
      <c r="J42" s="171"/>
      <c r="K42"/>
    </row>
    <row r="43" spans="2:11" s="18" customFormat="1" ht="12.95" customHeight="1">
      <c r="B43" s="169"/>
      <c r="C43" s="170" t="s">
        <v>101</v>
      </c>
      <c r="D43" s="179"/>
      <c r="E43" s="179"/>
      <c r="F43" s="230"/>
      <c r="G43" s="230"/>
      <c r="H43" s="209"/>
      <c r="I43" s="159"/>
      <c r="J43" s="171"/>
      <c r="K43"/>
    </row>
    <row r="44" spans="2:11" s="18" customFormat="1" ht="12.95" customHeight="1">
      <c r="B44" s="169"/>
      <c r="C44" s="180" t="s">
        <v>72</v>
      </c>
      <c r="D44" s="179"/>
      <c r="E44" s="179"/>
      <c r="F44" s="179"/>
      <c r="G44" s="179"/>
      <c r="H44" s="209"/>
      <c r="I44" s="209"/>
      <c r="J44" s="171"/>
      <c r="K44"/>
    </row>
    <row r="45" spans="2:11" s="18" customFormat="1" ht="15">
      <c r="B45" s="169"/>
      <c r="C45" s="291" t="s">
        <v>85</v>
      </c>
      <c r="D45" s="179"/>
      <c r="E45" s="179"/>
      <c r="F45" s="179"/>
      <c r="G45" s="179"/>
      <c r="H45" s="209"/>
      <c r="I45" s="163"/>
      <c r="J45" s="171"/>
      <c r="K45"/>
    </row>
    <row r="46" spans="2:11" s="18" customFormat="1" ht="12" customHeight="1" thickBot="1">
      <c r="B46" s="181"/>
      <c r="C46" s="182"/>
      <c r="D46" s="182"/>
      <c r="E46" s="182"/>
      <c r="F46" s="182"/>
      <c r="G46" s="182"/>
      <c r="H46" s="182"/>
      <c r="I46" s="182"/>
      <c r="J46" s="183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76" t="s">
        <v>1</v>
      </c>
      <c r="C49" s="377"/>
      <c r="D49" s="377"/>
      <c r="E49" s="377"/>
      <c r="F49" s="377"/>
      <c r="G49" s="377"/>
      <c r="H49" s="377"/>
      <c r="I49" s="377"/>
      <c r="J49" s="378"/>
    </row>
    <row r="50" spans="2:11" ht="12" customHeight="1" thickBot="1">
      <c r="B50" s="164"/>
      <c r="C50" s="184"/>
      <c r="D50" s="185"/>
      <c r="E50" s="185"/>
      <c r="F50" s="185"/>
      <c r="G50" s="185"/>
      <c r="H50" s="163"/>
      <c r="I50" s="163"/>
      <c r="J50" s="165"/>
    </row>
    <row r="51" spans="2:11" ht="14.1" customHeight="1" thickBot="1">
      <c r="B51" s="164"/>
      <c r="C51" s="399" t="s">
        <v>2</v>
      </c>
      <c r="D51" s="400"/>
      <c r="E51" s="186"/>
      <c r="F51" s="186"/>
      <c r="G51" s="186"/>
      <c r="H51" s="163"/>
      <c r="I51" s="163"/>
      <c r="J51" s="165"/>
    </row>
    <row r="52" spans="2:11" ht="14.1" customHeight="1" thickBot="1">
      <c r="B52" s="164"/>
      <c r="C52" s="187" t="s">
        <v>33</v>
      </c>
      <c r="D52" s="232">
        <v>9675</v>
      </c>
      <c r="E52" s="186"/>
      <c r="F52" s="186"/>
      <c r="G52" s="186"/>
      <c r="H52" s="163"/>
      <c r="I52" s="163"/>
      <c r="J52" s="165"/>
    </row>
    <row r="53" spans="2:11" ht="14.1" customHeight="1" thickBot="1">
      <c r="B53" s="164"/>
      <c r="C53" s="187" t="s">
        <v>3</v>
      </c>
      <c r="D53" s="232">
        <v>8625</v>
      </c>
      <c r="E53" s="186"/>
      <c r="F53" s="186"/>
      <c r="G53" s="242"/>
      <c r="H53" s="163"/>
      <c r="I53" s="163"/>
      <c r="J53" s="165"/>
    </row>
    <row r="54" spans="2:11" ht="14.1" customHeight="1" thickBot="1">
      <c r="B54" s="164"/>
      <c r="C54" s="187" t="s">
        <v>34</v>
      </c>
      <c r="D54" s="232">
        <v>700</v>
      </c>
      <c r="E54" s="186"/>
      <c r="F54" s="186"/>
      <c r="G54" s="186"/>
      <c r="H54" s="163"/>
      <c r="I54" s="163"/>
      <c r="J54" s="165"/>
    </row>
    <row r="55" spans="2:11" ht="14.1" customHeight="1" thickBot="1">
      <c r="B55" s="164"/>
      <c r="C55" s="187" t="s">
        <v>37</v>
      </c>
      <c r="D55" s="232">
        <v>19000</v>
      </c>
      <c r="E55" s="186"/>
      <c r="F55" s="186"/>
      <c r="G55" s="186"/>
      <c r="H55" s="163"/>
      <c r="I55" s="163"/>
      <c r="J55" s="165"/>
    </row>
    <row r="56" spans="2:11" ht="14.1" customHeight="1" thickBot="1">
      <c r="B56" s="172"/>
      <c r="C56" s="188"/>
      <c r="D56" s="189"/>
      <c r="E56" s="190"/>
      <c r="F56" s="190"/>
      <c r="G56" s="190"/>
      <c r="H56" s="173"/>
      <c r="I56" s="173"/>
      <c r="J56" s="174"/>
    </row>
    <row r="57" spans="2:11" ht="17.100000000000001" customHeight="1" thickBot="1">
      <c r="B57" s="381" t="s">
        <v>8</v>
      </c>
      <c r="C57" s="382"/>
      <c r="D57" s="382"/>
      <c r="E57" s="382"/>
      <c r="F57" s="382"/>
      <c r="G57" s="382"/>
      <c r="H57" s="382"/>
      <c r="I57" s="382"/>
      <c r="J57" s="383"/>
    </row>
    <row r="58" spans="2:11" s="3" customFormat="1" ht="48" customHeight="1" thickBot="1">
      <c r="B58" s="191"/>
      <c r="C58" s="254" t="s">
        <v>20</v>
      </c>
      <c r="D58" s="332" t="s">
        <v>21</v>
      </c>
      <c r="E58" s="252" t="str">
        <f>E20</f>
        <v>LANDET KVANTUM UKE 16</v>
      </c>
      <c r="F58" s="252" t="str">
        <f>F20</f>
        <v>LANDET KVANTUM T.O.M UKE 16</v>
      </c>
      <c r="G58" s="252" t="str">
        <f>H20</f>
        <v>RESTKVOTER</v>
      </c>
      <c r="H58" s="253" t="str">
        <f>I20</f>
        <v>LANDET KVANTUM T.O.M. UKE 16 2013</v>
      </c>
      <c r="I58" s="192"/>
      <c r="J58" s="193"/>
      <c r="K58"/>
    </row>
    <row r="59" spans="2:11" ht="14.1" customHeight="1">
      <c r="B59" s="194"/>
      <c r="C59" s="195" t="s">
        <v>38</v>
      </c>
      <c r="D59" s="387"/>
      <c r="E59" s="330">
        <v>2</v>
      </c>
      <c r="F59" s="330">
        <v>99</v>
      </c>
      <c r="G59" s="390"/>
      <c r="H59" s="292">
        <v>175</v>
      </c>
      <c r="I59" s="213"/>
      <c r="J59" s="196"/>
    </row>
    <row r="60" spans="2:11" ht="14.1" customHeight="1">
      <c r="B60" s="194"/>
      <c r="C60" s="197" t="s">
        <v>35</v>
      </c>
      <c r="D60" s="388"/>
      <c r="E60" s="306">
        <v>53</v>
      </c>
      <c r="F60" s="306">
        <v>379</v>
      </c>
      <c r="G60" s="391"/>
      <c r="H60" s="366">
        <v>323</v>
      </c>
      <c r="I60" s="213"/>
      <c r="J60" s="196"/>
    </row>
    <row r="61" spans="2:11" ht="14.1" customHeight="1" thickBot="1">
      <c r="B61" s="194"/>
      <c r="C61" s="198" t="s">
        <v>39</v>
      </c>
      <c r="D61" s="389"/>
      <c r="E61" s="304"/>
      <c r="F61" s="304">
        <v>46</v>
      </c>
      <c r="G61" s="392"/>
      <c r="H61" s="305">
        <v>18</v>
      </c>
      <c r="I61" s="213"/>
      <c r="J61" s="196"/>
    </row>
    <row r="62" spans="2:11" s="124" customFormat="1" ht="15.6" customHeight="1">
      <c r="B62" s="214"/>
      <c r="C62" s="199" t="s">
        <v>69</v>
      </c>
      <c r="D62" s="333">
        <v>5500</v>
      </c>
      <c r="E62" s="306"/>
      <c r="F62" s="306">
        <f>F63+F64+F65</f>
        <v>14.0481</v>
      </c>
      <c r="G62" s="307">
        <f>D62-F62</f>
        <v>5485.9519</v>
      </c>
      <c r="H62" s="366">
        <f>H63+H64+H65</f>
        <v>15.2567</v>
      </c>
      <c r="I62" s="215"/>
      <c r="J62" s="216"/>
      <c r="K62"/>
    </row>
    <row r="63" spans="2:11" s="25" customFormat="1" ht="14.1" customHeight="1">
      <c r="B63" s="200"/>
      <c r="C63" s="201" t="s">
        <v>40</v>
      </c>
      <c r="D63" s="334"/>
      <c r="E63" s="265"/>
      <c r="F63" s="265">
        <v>1.5832999999999999</v>
      </c>
      <c r="G63" s="308"/>
      <c r="H63" s="272">
        <v>1.2566999999999999</v>
      </c>
      <c r="I63" s="202"/>
      <c r="J63" s="203"/>
      <c r="K63"/>
    </row>
    <row r="64" spans="2:11" s="25" customFormat="1" ht="14.1" customHeight="1">
      <c r="B64" s="200"/>
      <c r="C64" s="201" t="s">
        <v>41</v>
      </c>
      <c r="D64" s="334"/>
      <c r="E64" s="265"/>
      <c r="F64" s="265">
        <v>4</v>
      </c>
      <c r="G64" s="308"/>
      <c r="H64" s="272">
        <v>8</v>
      </c>
      <c r="I64" s="241"/>
      <c r="J64" s="203"/>
      <c r="K64"/>
    </row>
    <row r="65" spans="2:11" s="25" customFormat="1" ht="14.1" customHeight="1" thickBot="1">
      <c r="B65" s="200"/>
      <c r="C65" s="201" t="s">
        <v>42</v>
      </c>
      <c r="D65" s="334"/>
      <c r="E65" s="265"/>
      <c r="F65" s="265">
        <v>8.4648000000000003</v>
      </c>
      <c r="G65" s="309"/>
      <c r="H65" s="272">
        <v>6</v>
      </c>
      <c r="I65" s="241"/>
      <c r="J65" s="203"/>
      <c r="K65"/>
    </row>
    <row r="66" spans="2:11" ht="14.1" customHeight="1" thickBot="1">
      <c r="B66" s="164"/>
      <c r="C66" s="204" t="s">
        <v>43</v>
      </c>
      <c r="D66" s="315">
        <v>200</v>
      </c>
      <c r="E66" s="297"/>
      <c r="F66" s="297">
        <v>1</v>
      </c>
      <c r="G66" s="310">
        <f>D66-F66</f>
        <v>199</v>
      </c>
      <c r="H66" s="298"/>
      <c r="I66" s="209"/>
      <c r="J66" s="165"/>
    </row>
    <row r="67" spans="2:11" ht="14.1" customHeight="1" thickBot="1">
      <c r="B67" s="164"/>
      <c r="C67" s="204" t="s">
        <v>14</v>
      </c>
      <c r="D67" s="315"/>
      <c r="E67" s="297">
        <v>-1</v>
      </c>
      <c r="F67" s="297"/>
      <c r="G67" s="310"/>
      <c r="H67" s="298">
        <v>52</v>
      </c>
      <c r="I67" s="209"/>
      <c r="J67" s="165"/>
    </row>
    <row r="68" spans="2:11" s="3" customFormat="1" ht="14.1" customHeight="1" thickBot="1">
      <c r="B68" s="162"/>
      <c r="C68" s="256" t="s">
        <v>9</v>
      </c>
      <c r="D68" s="326">
        <v>9675</v>
      </c>
      <c r="E68" s="329">
        <f>E59+E60+E61+E62+E66+E67</f>
        <v>54</v>
      </c>
      <c r="F68" s="329">
        <f>F59+F60+F61+F62+F66+F67</f>
        <v>539.04809999999998</v>
      </c>
      <c r="G68" s="311">
        <f>D68-F68</f>
        <v>9135.9519</v>
      </c>
      <c r="H68" s="275">
        <f>H59+H60+H61+H62+H66+H67</f>
        <v>583.25670000000002</v>
      </c>
      <c r="I68" s="231"/>
      <c r="J68" s="161"/>
      <c r="K68"/>
    </row>
    <row r="69" spans="2:11" s="3" customFormat="1" ht="19.149999999999999" customHeight="1" thickBot="1">
      <c r="B69" s="210"/>
      <c r="C69" s="393"/>
      <c r="D69" s="393"/>
      <c r="E69" s="393"/>
      <c r="F69" s="206"/>
      <c r="G69" s="206"/>
      <c r="H69" s="240"/>
      <c r="I69" s="211"/>
      <c r="J69" s="212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76" t="s">
        <v>1</v>
      </c>
      <c r="C74" s="377"/>
      <c r="D74" s="377"/>
      <c r="E74" s="377"/>
      <c r="F74" s="377"/>
      <c r="G74" s="377"/>
      <c r="H74" s="377"/>
      <c r="I74" s="377"/>
      <c r="J74" s="378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79" t="s">
        <v>2</v>
      </c>
      <c r="D76" s="380"/>
      <c r="E76" s="379" t="s">
        <v>21</v>
      </c>
      <c r="F76" s="406"/>
      <c r="G76" s="379" t="s">
        <v>22</v>
      </c>
      <c r="H76" s="380"/>
      <c r="I76" s="209"/>
      <c r="J76" s="160"/>
    </row>
    <row r="77" spans="2:11" ht="15">
      <c r="B77" s="164"/>
      <c r="C77" s="219" t="s">
        <v>33</v>
      </c>
      <c r="D77" s="227">
        <v>88115</v>
      </c>
      <c r="E77" s="405" t="s">
        <v>5</v>
      </c>
      <c r="F77" s="229">
        <v>33148</v>
      </c>
      <c r="G77" s="404" t="s">
        <v>27</v>
      </c>
      <c r="H77" s="229">
        <v>9735</v>
      </c>
      <c r="I77" s="209"/>
      <c r="J77" s="160"/>
    </row>
    <row r="78" spans="2:11" ht="15">
      <c r="B78" s="164"/>
      <c r="C78" s="219" t="s">
        <v>3</v>
      </c>
      <c r="D78" s="227">
        <v>79115</v>
      </c>
      <c r="E78" s="51" t="s">
        <v>6</v>
      </c>
      <c r="F78" s="227">
        <v>54083</v>
      </c>
      <c r="G78" s="404" t="s">
        <v>70</v>
      </c>
      <c r="H78" s="227">
        <v>40021</v>
      </c>
      <c r="I78" s="209"/>
      <c r="J78" s="160"/>
    </row>
    <row r="79" spans="2:11" ht="15.75" thickBot="1">
      <c r="B79" s="164"/>
      <c r="C79" s="219" t="s">
        <v>34</v>
      </c>
      <c r="D79" s="227">
        <v>11270</v>
      </c>
      <c r="E79" s="51"/>
      <c r="F79" s="407"/>
      <c r="G79" s="404" t="s">
        <v>71</v>
      </c>
      <c r="H79" s="227">
        <v>4327</v>
      </c>
      <c r="I79" s="209"/>
      <c r="J79" s="160"/>
    </row>
    <row r="80" spans="2:11" ht="14.1" customHeight="1" thickBot="1">
      <c r="B80" s="164"/>
      <c r="C80" s="167" t="s">
        <v>37</v>
      </c>
      <c r="D80" s="228">
        <f>SUM(D77:D79)</f>
        <v>178500</v>
      </c>
      <c r="E80" s="168" t="s">
        <v>7</v>
      </c>
      <c r="F80" s="228">
        <f>SUM(F78:F79)</f>
        <v>54083</v>
      </c>
      <c r="G80" s="167" t="s">
        <v>6</v>
      </c>
      <c r="H80" s="228">
        <f>SUM(H77:H79)</f>
        <v>54083</v>
      </c>
      <c r="I80" s="209"/>
      <c r="J80" s="165"/>
    </row>
    <row r="81" spans="2:11" ht="12" customHeight="1">
      <c r="B81" s="164"/>
      <c r="C81" s="170" t="s">
        <v>79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5"/>
      <c r="C83" s="207"/>
      <c r="D83" s="207"/>
      <c r="E83" s="207"/>
      <c r="F83" s="207"/>
      <c r="G83" s="207"/>
      <c r="H83" s="207"/>
      <c r="I83" s="207"/>
      <c r="J83" s="208"/>
    </row>
    <row r="84" spans="2:11" ht="14.1" customHeight="1" thickTop="1">
      <c r="B84" s="384" t="s">
        <v>8</v>
      </c>
      <c r="C84" s="385"/>
      <c r="D84" s="385"/>
      <c r="E84" s="385"/>
      <c r="F84" s="385"/>
      <c r="G84" s="385"/>
      <c r="H84" s="385"/>
      <c r="I84" s="385"/>
      <c r="J84" s="386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4" t="s">
        <v>20</v>
      </c>
      <c r="D86" s="255" t="s">
        <v>21</v>
      </c>
      <c r="E86" s="252" t="str">
        <f>E20</f>
        <v>LANDET KVANTUM UKE 16</v>
      </c>
      <c r="F86" s="252" t="str">
        <f>F20</f>
        <v>LANDET KVANTUM T.O.M UKE 16</v>
      </c>
      <c r="G86" s="252" t="str">
        <f>H20</f>
        <v>RESTKVOTER</v>
      </c>
      <c r="H86" s="253" t="str">
        <f>I20</f>
        <v>LANDET KVANTUM T.O.M. UKE 16 2013</v>
      </c>
      <c r="I86" s="6"/>
      <c r="J86" s="10"/>
    </row>
    <row r="87" spans="2:11" ht="14.1" customHeight="1">
      <c r="B87" s="9"/>
      <c r="C87" s="250" t="s">
        <v>17</v>
      </c>
      <c r="D87" s="330">
        <f>D89+D88</f>
        <v>33148</v>
      </c>
      <c r="E87" s="330">
        <f>E89+E88</f>
        <v>709</v>
      </c>
      <c r="F87" s="330">
        <f>F88+F89</f>
        <v>9116</v>
      </c>
      <c r="G87" s="330">
        <f>G88+G89</f>
        <v>24032</v>
      </c>
      <c r="H87" s="292">
        <f>H88+H89</f>
        <v>13115</v>
      </c>
      <c r="I87" s="44"/>
      <c r="J87" s="10"/>
    </row>
    <row r="88" spans="2:11" ht="14.1" customHeight="1">
      <c r="B88" s="9"/>
      <c r="C88" s="245" t="s">
        <v>12</v>
      </c>
      <c r="D88" s="293">
        <v>32398</v>
      </c>
      <c r="E88" s="293">
        <v>703</v>
      </c>
      <c r="F88" s="293">
        <v>8608</v>
      </c>
      <c r="G88" s="293">
        <f>D88-F88</f>
        <v>23790</v>
      </c>
      <c r="H88" s="294">
        <v>12934</v>
      </c>
      <c r="I88" s="44"/>
      <c r="J88" s="10"/>
    </row>
    <row r="89" spans="2:11" ht="14.1" customHeight="1" thickBot="1">
      <c r="B89" s="9"/>
      <c r="C89" s="246" t="s">
        <v>11</v>
      </c>
      <c r="D89" s="295">
        <v>750</v>
      </c>
      <c r="E89" s="295">
        <v>6</v>
      </c>
      <c r="F89" s="295">
        <v>508</v>
      </c>
      <c r="G89" s="295">
        <f>D89-F89</f>
        <v>242</v>
      </c>
      <c r="H89" s="296">
        <v>181</v>
      </c>
      <c r="I89" s="6"/>
      <c r="J89" s="10"/>
    </row>
    <row r="90" spans="2:11" ht="14.1" customHeight="1">
      <c r="B90" s="2"/>
      <c r="C90" s="250" t="s">
        <v>18</v>
      </c>
      <c r="D90" s="314">
        <f>D91+D97+D98</f>
        <v>54083</v>
      </c>
      <c r="E90" s="330">
        <f>E91+E97+E98</f>
        <v>132</v>
      </c>
      <c r="F90" s="330">
        <f>F91+F97+F98</f>
        <v>15115.3681</v>
      </c>
      <c r="G90" s="330">
        <f t="shared" ref="G90" si="5">G91+G97+G98</f>
        <v>38967.6319</v>
      </c>
      <c r="H90" s="292">
        <f>H91+H97+H98</f>
        <v>20076.210599999999</v>
      </c>
      <c r="I90" s="4"/>
      <c r="J90" s="10"/>
    </row>
    <row r="91" spans="2:11" ht="15.75" customHeight="1">
      <c r="B91" s="22"/>
      <c r="C91" s="248" t="s">
        <v>73</v>
      </c>
      <c r="D91" s="317">
        <f>D92+D93+D94+D95+D96</f>
        <v>40021</v>
      </c>
      <c r="E91" s="331">
        <f>E92+E93+E94+E95+E96</f>
        <v>124</v>
      </c>
      <c r="F91" s="331">
        <f>F92+F93+F94+F95+F96</f>
        <v>10655.3681</v>
      </c>
      <c r="G91" s="331">
        <f>G92+G93+G94+G95+G96</f>
        <v>29365.6319</v>
      </c>
      <c r="H91" s="300">
        <f t="shared" ref="H91" si="6">H92+H93+H95+H96</f>
        <v>14624.210599999999</v>
      </c>
      <c r="I91" s="45"/>
      <c r="J91" s="10"/>
    </row>
    <row r="92" spans="2:11" s="25" customFormat="1" ht="14.1" customHeight="1">
      <c r="B92" s="178"/>
      <c r="C92" s="247" t="s">
        <v>23</v>
      </c>
      <c r="D92" s="334">
        <v>9029</v>
      </c>
      <c r="E92" s="368">
        <v>30</v>
      </c>
      <c r="F92" s="372">
        <v>1823.1433</v>
      </c>
      <c r="G92" s="368">
        <f>D92-F92</f>
        <v>7205.8567000000003</v>
      </c>
      <c r="H92" s="371">
        <v>2552.3323999999998</v>
      </c>
      <c r="I92" s="184"/>
      <c r="J92" s="160"/>
      <c r="K92"/>
    </row>
    <row r="93" spans="2:11" s="25" customFormat="1" ht="14.1" customHeight="1">
      <c r="B93" s="178"/>
      <c r="C93" s="247" t="s">
        <v>24</v>
      </c>
      <c r="D93" s="334">
        <v>8324</v>
      </c>
      <c r="E93" s="368">
        <v>40</v>
      </c>
      <c r="F93" s="372">
        <v>2971.0668999999998</v>
      </c>
      <c r="G93" s="368">
        <f t="shared" ref="G93:G99" si="7">D93-F93</f>
        <v>5352.9331000000002</v>
      </c>
      <c r="H93" s="371">
        <v>3621.8652000000002</v>
      </c>
      <c r="I93" s="184"/>
      <c r="J93" s="160"/>
      <c r="K93"/>
    </row>
    <row r="94" spans="2:11" s="25" customFormat="1" ht="14.1" customHeight="1">
      <c r="B94" s="178"/>
      <c r="C94" s="247" t="s">
        <v>81</v>
      </c>
      <c r="D94" s="334">
        <v>4338</v>
      </c>
      <c r="E94" s="368"/>
      <c r="F94" s="372"/>
      <c r="G94" s="368">
        <f>D94-F94</f>
        <v>4338</v>
      </c>
      <c r="H94" s="371"/>
      <c r="I94" s="184"/>
      <c r="J94" s="160"/>
      <c r="K94"/>
    </row>
    <row r="95" spans="2:11" s="25" customFormat="1" ht="14.1" customHeight="1">
      <c r="B95" s="178"/>
      <c r="C95" s="247" t="s">
        <v>25</v>
      </c>
      <c r="D95" s="334">
        <v>11806</v>
      </c>
      <c r="E95" s="368">
        <v>59</v>
      </c>
      <c r="F95" s="372">
        <v>3563.7298999999998</v>
      </c>
      <c r="G95" s="368">
        <f t="shared" si="7"/>
        <v>8242.2700999999997</v>
      </c>
      <c r="H95" s="371">
        <v>5282.3732</v>
      </c>
      <c r="I95" s="184"/>
      <c r="J95" s="160"/>
      <c r="K95"/>
    </row>
    <row r="96" spans="2:11" s="25" customFormat="1" ht="14.1" customHeight="1">
      <c r="B96" s="178"/>
      <c r="C96" s="247" t="s">
        <v>26</v>
      </c>
      <c r="D96" s="334">
        <v>6524</v>
      </c>
      <c r="E96" s="368">
        <v>-5</v>
      </c>
      <c r="F96" s="372">
        <v>2297.4279999999999</v>
      </c>
      <c r="G96" s="368">
        <f t="shared" si="7"/>
        <v>4226.5720000000001</v>
      </c>
      <c r="H96" s="371">
        <v>3167.6397999999999</v>
      </c>
      <c r="I96" s="184"/>
      <c r="J96" s="160"/>
      <c r="K96"/>
    </row>
    <row r="97" spans="1:11" ht="14.1" customHeight="1">
      <c r="B97" s="22"/>
      <c r="C97" s="248" t="s">
        <v>35</v>
      </c>
      <c r="D97" s="317">
        <v>9735</v>
      </c>
      <c r="E97" s="331">
        <v>3</v>
      </c>
      <c r="F97" s="331">
        <v>3664</v>
      </c>
      <c r="G97" s="331">
        <f t="shared" si="7"/>
        <v>6071</v>
      </c>
      <c r="H97" s="300">
        <v>4560</v>
      </c>
      <c r="I97" s="45"/>
      <c r="J97" s="10"/>
    </row>
    <row r="98" spans="1:11" ht="14.1" customHeight="1" thickBot="1">
      <c r="B98" s="22"/>
      <c r="C98" s="249" t="s">
        <v>71</v>
      </c>
      <c r="D98" s="318">
        <v>4327</v>
      </c>
      <c r="E98" s="302">
        <v>5</v>
      </c>
      <c r="F98" s="302">
        <v>796</v>
      </c>
      <c r="G98" s="302">
        <f t="shared" si="7"/>
        <v>3531</v>
      </c>
      <c r="H98" s="303">
        <v>892</v>
      </c>
      <c r="I98" s="45"/>
      <c r="J98" s="10"/>
    </row>
    <row r="99" spans="1:11" ht="14.1" customHeight="1" thickBot="1">
      <c r="B99" s="9"/>
      <c r="C99" s="251" t="s">
        <v>13</v>
      </c>
      <c r="D99" s="315">
        <v>584</v>
      </c>
      <c r="E99" s="297"/>
      <c r="F99" s="297">
        <v>25</v>
      </c>
      <c r="G99" s="297">
        <f t="shared" si="7"/>
        <v>559</v>
      </c>
      <c r="H99" s="298">
        <v>343</v>
      </c>
      <c r="I99" s="6"/>
      <c r="J99" s="10"/>
    </row>
    <row r="100" spans="1:11" ht="18" customHeight="1" thickBot="1">
      <c r="B100" s="9"/>
      <c r="C100" s="251" t="s">
        <v>87</v>
      </c>
      <c r="D100" s="315">
        <v>300</v>
      </c>
      <c r="E100" s="297"/>
      <c r="F100" s="297">
        <v>20</v>
      </c>
      <c r="G100" s="297">
        <f>D100-F100</f>
        <v>280</v>
      </c>
      <c r="H100" s="298">
        <v>21</v>
      </c>
      <c r="I100" s="6"/>
      <c r="J100" s="10"/>
    </row>
    <row r="101" spans="1:11" ht="14.1" customHeight="1" thickBot="1">
      <c r="B101" s="9"/>
      <c r="C101" s="251" t="s">
        <v>14</v>
      </c>
      <c r="D101" s="315"/>
      <c r="E101" s="297">
        <v>15</v>
      </c>
      <c r="F101" s="297">
        <v>15</v>
      </c>
      <c r="G101" s="297">
        <f>D101-F101</f>
        <v>-15</v>
      </c>
      <c r="H101" s="298">
        <v>176</v>
      </c>
      <c r="I101" s="6"/>
      <c r="J101" s="10"/>
    </row>
    <row r="102" spans="1:11" ht="14.1" customHeight="1" thickBot="1">
      <c r="B102" s="9"/>
      <c r="C102" s="256" t="s">
        <v>9</v>
      </c>
      <c r="D102" s="342">
        <f>D87+D90+D99+D100+D101</f>
        <v>88115</v>
      </c>
      <c r="E102" s="312">
        <f>E87+E90+E99+E100+E101</f>
        <v>856</v>
      </c>
      <c r="F102" s="312">
        <f>F87+F90+F99+F100+F101</f>
        <v>24291.3681</v>
      </c>
      <c r="G102" s="312">
        <f>G87+G90+G99+G100+G101</f>
        <v>63823.6319</v>
      </c>
      <c r="H102" s="313">
        <f t="shared" ref="H102" si="8">H87+H90+H99+H100+H101</f>
        <v>33731.210599999999</v>
      </c>
      <c r="I102" s="44"/>
      <c r="J102" s="10"/>
    </row>
    <row r="103" spans="1:11" ht="13.5" customHeight="1">
      <c r="B103" s="15"/>
      <c r="C103" s="16" t="s">
        <v>28</v>
      </c>
      <c r="D103" s="276"/>
      <c r="E103" s="276"/>
      <c r="F103" s="277"/>
      <c r="G103" s="277"/>
      <c r="H103" s="278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69"/>
      <c r="C105" s="291" t="s">
        <v>88</v>
      </c>
      <c r="D105" s="179"/>
      <c r="E105" s="179"/>
      <c r="F105" s="230"/>
      <c r="G105" s="230"/>
      <c r="H105" s="217"/>
      <c r="I105" s="217"/>
      <c r="J105" s="171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76" t="s">
        <v>1</v>
      </c>
      <c r="C110" s="377"/>
      <c r="D110" s="377"/>
      <c r="E110" s="377"/>
      <c r="F110" s="377"/>
      <c r="G110" s="377"/>
      <c r="H110" s="377"/>
      <c r="I110" s="377"/>
      <c r="J110" s="378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79" t="s">
        <v>2</v>
      </c>
      <c r="D112" s="380"/>
      <c r="E112" s="379" t="s">
        <v>21</v>
      </c>
      <c r="F112" s="380"/>
      <c r="G112" s="379" t="s">
        <v>22</v>
      </c>
      <c r="H112" s="380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6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6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0" t="s">
        <v>91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1" t="s">
        <v>8</v>
      </c>
      <c r="C119" s="382"/>
      <c r="D119" s="382"/>
      <c r="E119" s="382"/>
      <c r="F119" s="382"/>
      <c r="G119" s="382"/>
      <c r="H119" s="382"/>
      <c r="I119" s="382"/>
      <c r="J119" s="383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4" t="s">
        <v>20</v>
      </c>
      <c r="D121" s="353" t="s">
        <v>21</v>
      </c>
      <c r="E121" s="254" t="str">
        <f>E20</f>
        <v>LANDET KVANTUM UKE 16</v>
      </c>
      <c r="F121" s="354" t="str">
        <f>F20</f>
        <v>LANDET KVANTUM T.O.M UKE 16</v>
      </c>
      <c r="G121" s="252" t="str">
        <f>H20</f>
        <v>RESTKVOTER</v>
      </c>
      <c r="H121" s="253" t="str">
        <f>I20</f>
        <v>LANDET KVANTUM T.O.M. UKE 16 2013</v>
      </c>
      <c r="I121" s="4"/>
      <c r="J121" s="1"/>
      <c r="K121"/>
    </row>
    <row r="122" spans="2:11" s="88" customFormat="1" ht="14.1" customHeight="1">
      <c r="B122" s="9"/>
      <c r="C122" s="195" t="s">
        <v>17</v>
      </c>
      <c r="D122" s="344">
        <f>D123+D124+D125</f>
        <v>37000</v>
      </c>
      <c r="E122" s="355">
        <f>E123+E124+E125</f>
        <v>677</v>
      </c>
      <c r="F122" s="355">
        <f>F123+F124+F125</f>
        <v>22267</v>
      </c>
      <c r="G122" s="355">
        <f t="shared" ref="G122" si="9">G123+G124+G125</f>
        <v>14733</v>
      </c>
      <c r="H122" s="360">
        <f>H123+H124+H125</f>
        <v>16557</v>
      </c>
      <c r="I122" s="44"/>
      <c r="J122" s="89"/>
      <c r="K122"/>
    </row>
    <row r="123" spans="2:11" ht="14.1" customHeight="1">
      <c r="B123" s="9"/>
      <c r="C123" s="245" t="s">
        <v>12</v>
      </c>
      <c r="D123" s="345">
        <v>29600</v>
      </c>
      <c r="E123" s="351">
        <v>560</v>
      </c>
      <c r="F123" s="351">
        <v>18159</v>
      </c>
      <c r="G123" s="351">
        <f t="shared" ref="G123:G127" si="10">D123-F123</f>
        <v>11441</v>
      </c>
      <c r="H123" s="361">
        <v>14550</v>
      </c>
      <c r="I123" s="44"/>
      <c r="J123" s="10"/>
    </row>
    <row r="124" spans="2:11" ht="14.1" customHeight="1">
      <c r="B124" s="9"/>
      <c r="C124" s="245" t="s">
        <v>11</v>
      </c>
      <c r="D124" s="345">
        <v>6900</v>
      </c>
      <c r="E124" s="351">
        <v>117</v>
      </c>
      <c r="F124" s="351">
        <v>4108</v>
      </c>
      <c r="G124" s="351">
        <f t="shared" si="10"/>
        <v>2792</v>
      </c>
      <c r="H124" s="361">
        <v>2007</v>
      </c>
      <c r="I124" s="44"/>
      <c r="J124" s="10"/>
    </row>
    <row r="125" spans="2:11" ht="14.1" customHeight="1" thickBot="1">
      <c r="B125" s="9"/>
      <c r="C125" s="246" t="s">
        <v>46</v>
      </c>
      <c r="D125" s="346">
        <v>500</v>
      </c>
      <c r="E125" s="357"/>
      <c r="F125" s="357"/>
      <c r="G125" s="357">
        <f t="shared" si="10"/>
        <v>500</v>
      </c>
      <c r="H125" s="362"/>
      <c r="I125" s="44"/>
      <c r="J125" s="10"/>
    </row>
    <row r="126" spans="2:11" s="124" customFormat="1" ht="14.1" customHeight="1" thickBot="1">
      <c r="B126" s="126"/>
      <c r="C126" s="52" t="s">
        <v>45</v>
      </c>
      <c r="D126" s="347">
        <v>25000</v>
      </c>
      <c r="E126" s="356">
        <v>164</v>
      </c>
      <c r="F126" s="356">
        <v>4826</v>
      </c>
      <c r="G126" s="356">
        <f t="shared" si="10"/>
        <v>20174</v>
      </c>
      <c r="H126" s="363">
        <v>3759</v>
      </c>
      <c r="I126" s="127"/>
      <c r="J126" s="123"/>
      <c r="K126"/>
    </row>
    <row r="127" spans="2:11" s="88" customFormat="1" ht="14.1" customHeight="1" thickBot="1">
      <c r="B127" s="9"/>
      <c r="C127" s="204" t="s">
        <v>18</v>
      </c>
      <c r="D127" s="348">
        <f>D128+D133+D136</f>
        <v>38000</v>
      </c>
      <c r="E127" s="359">
        <f>E128+E133+E136</f>
        <v>6</v>
      </c>
      <c r="F127" s="359">
        <f>F136+F133+F128</f>
        <v>22253.157699999996</v>
      </c>
      <c r="G127" s="359">
        <f t="shared" si="10"/>
        <v>15746.842300000004</v>
      </c>
      <c r="H127" s="364">
        <f>H133+H136+H128</f>
        <v>19668.649100000002</v>
      </c>
      <c r="I127" s="6"/>
      <c r="J127" s="89"/>
      <c r="K127"/>
    </row>
    <row r="128" spans="2:11" ht="15.75" customHeight="1">
      <c r="B128" s="2"/>
      <c r="C128" s="53" t="s">
        <v>73</v>
      </c>
      <c r="D128" s="349">
        <f>D129+D130+D131+D132</f>
        <v>28500</v>
      </c>
      <c r="E128" s="358">
        <f>E129+E130+E131+E132</f>
        <v>32</v>
      </c>
      <c r="F128" s="358">
        <f>F129+F130+F132+F131</f>
        <v>16076.157699999998</v>
      </c>
      <c r="G128" s="358">
        <f>G129+G130+G131+G132</f>
        <v>12423.8423</v>
      </c>
      <c r="H128" s="365">
        <f>H129+H130+H131+H132</f>
        <v>14262.649100000001</v>
      </c>
      <c r="I128" s="4"/>
      <c r="J128" s="1"/>
    </row>
    <row r="129" spans="2:11" s="25" customFormat="1" ht="14.1" customHeight="1">
      <c r="B129" s="54"/>
      <c r="C129" s="247" t="s">
        <v>23</v>
      </c>
      <c r="D129" s="369">
        <v>8065</v>
      </c>
      <c r="E129" s="370">
        <v>5</v>
      </c>
      <c r="F129" s="372">
        <v>1244.6507999999999</v>
      </c>
      <c r="G129" s="370">
        <f t="shared" ref="G129:G134" si="11">D129-F129</f>
        <v>6820.3492000000006</v>
      </c>
      <c r="H129" s="371">
        <v>1762.7286999999999</v>
      </c>
      <c r="I129" s="55"/>
      <c r="J129" s="56"/>
      <c r="K129"/>
    </row>
    <row r="130" spans="2:11" s="25" customFormat="1" ht="14.1" customHeight="1">
      <c r="B130" s="178"/>
      <c r="C130" s="247" t="s">
        <v>24</v>
      </c>
      <c r="D130" s="369">
        <v>7410</v>
      </c>
      <c r="E130" s="370">
        <v>10</v>
      </c>
      <c r="F130" s="372">
        <v>5570.0686999999998</v>
      </c>
      <c r="G130" s="370">
        <f t="shared" si="11"/>
        <v>1839.9313000000002</v>
      </c>
      <c r="H130" s="371">
        <v>5779.0595000000003</v>
      </c>
      <c r="I130" s="184"/>
      <c r="J130" s="160"/>
      <c r="K130"/>
    </row>
    <row r="131" spans="2:11" s="25" customFormat="1" ht="14.1" customHeight="1">
      <c r="B131" s="178"/>
      <c r="C131" s="247" t="s">
        <v>25</v>
      </c>
      <c r="D131" s="369">
        <v>7382</v>
      </c>
      <c r="E131" s="370">
        <v>14</v>
      </c>
      <c r="F131" s="372">
        <v>5271.1293999999998</v>
      </c>
      <c r="G131" s="370">
        <f t="shared" si="11"/>
        <v>2110.8706000000002</v>
      </c>
      <c r="H131" s="371">
        <v>3129.8027999999999</v>
      </c>
      <c r="I131" s="184"/>
      <c r="J131" s="160"/>
      <c r="K131"/>
    </row>
    <row r="132" spans="2:11" s="25" customFormat="1" ht="14.1" customHeight="1">
      <c r="B132" s="178"/>
      <c r="C132" s="247" t="s">
        <v>26</v>
      </c>
      <c r="D132" s="369">
        <v>5643</v>
      </c>
      <c r="E132" s="370">
        <v>3</v>
      </c>
      <c r="F132" s="372">
        <v>3990.3087999999998</v>
      </c>
      <c r="G132" s="370">
        <f t="shared" si="11"/>
        <v>1652.6912000000002</v>
      </c>
      <c r="H132" s="371">
        <v>3591.0581000000002</v>
      </c>
      <c r="I132" s="184"/>
      <c r="J132" s="160"/>
      <c r="K132"/>
    </row>
    <row r="133" spans="2:11" s="26" customFormat="1" ht="14.1" customHeight="1">
      <c r="B133" s="22"/>
      <c r="C133" s="248" t="s">
        <v>19</v>
      </c>
      <c r="D133" s="350">
        <f>D134+D135</f>
        <v>4180</v>
      </c>
      <c r="E133" s="352"/>
      <c r="F133" s="352">
        <f>F135+F134</f>
        <v>4231</v>
      </c>
      <c r="G133" s="352">
        <f t="shared" si="11"/>
        <v>-51</v>
      </c>
      <c r="H133" s="343">
        <f>H134+H135</f>
        <v>3366</v>
      </c>
      <c r="I133" s="45"/>
      <c r="J133" s="23"/>
      <c r="K133"/>
    </row>
    <row r="134" spans="2:11" ht="14.1" customHeight="1">
      <c r="B134" s="9"/>
      <c r="C134" s="247" t="s">
        <v>47</v>
      </c>
      <c r="D134" s="316">
        <v>3680</v>
      </c>
      <c r="E134" s="299"/>
      <c r="F134" s="299">
        <v>4231</v>
      </c>
      <c r="G134" s="299">
        <f t="shared" si="11"/>
        <v>-551</v>
      </c>
      <c r="H134" s="301">
        <v>3366</v>
      </c>
      <c r="I134" s="6"/>
      <c r="J134" s="10"/>
    </row>
    <row r="135" spans="2:11" ht="14.1" customHeight="1">
      <c r="B135" s="22"/>
      <c r="C135" s="247" t="s">
        <v>48</v>
      </c>
      <c r="D135" s="316">
        <v>500</v>
      </c>
      <c r="E135" s="299"/>
      <c r="F135" s="299"/>
      <c r="G135" s="299"/>
      <c r="H135" s="301"/>
      <c r="I135" s="45"/>
      <c r="J135" s="23"/>
    </row>
    <row r="136" spans="2:11" ht="14.1" customHeight="1" thickBot="1">
      <c r="B136" s="9"/>
      <c r="C136" s="249" t="s">
        <v>75</v>
      </c>
      <c r="D136" s="318">
        <v>5320</v>
      </c>
      <c r="E136" s="302">
        <v>-26</v>
      </c>
      <c r="F136" s="302">
        <v>1946</v>
      </c>
      <c r="G136" s="302">
        <f>D136-F136</f>
        <v>3374</v>
      </c>
      <c r="H136" s="303">
        <v>2040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19">
        <v>163</v>
      </c>
      <c r="E137" s="304"/>
      <c r="F137" s="304">
        <v>6</v>
      </c>
      <c r="G137" s="304">
        <f>D137-F137</f>
        <v>157</v>
      </c>
      <c r="H137" s="305">
        <v>14</v>
      </c>
      <c r="I137" s="6"/>
      <c r="J137" s="89"/>
      <c r="K137"/>
    </row>
    <row r="138" spans="2:11" s="88" customFormat="1" ht="15.75" customHeight="1" thickBot="1">
      <c r="B138" s="9"/>
      <c r="C138" s="204" t="s">
        <v>89</v>
      </c>
      <c r="D138" s="315">
        <v>2000</v>
      </c>
      <c r="E138" s="297"/>
      <c r="F138" s="297">
        <v>64</v>
      </c>
      <c r="G138" s="297">
        <f>D138-F138</f>
        <v>1936</v>
      </c>
      <c r="H138" s="298">
        <v>71</v>
      </c>
      <c r="I138" s="6"/>
      <c r="J138" s="89"/>
      <c r="K138"/>
    </row>
    <row r="139" spans="2:11" s="88" customFormat="1" ht="14.1" customHeight="1" thickBot="1">
      <c r="B139" s="9"/>
      <c r="C139" s="204" t="s">
        <v>49</v>
      </c>
      <c r="D139" s="315">
        <v>350</v>
      </c>
      <c r="E139" s="297"/>
      <c r="F139" s="297">
        <v>24</v>
      </c>
      <c r="G139" s="297">
        <v>350</v>
      </c>
      <c r="H139" s="298"/>
      <c r="I139" s="44"/>
      <c r="J139" s="89"/>
      <c r="K139"/>
    </row>
    <row r="140" spans="2:11" s="88" customFormat="1" ht="14.1" customHeight="1" thickBot="1">
      <c r="B140" s="9"/>
      <c r="C140" s="204" t="s">
        <v>14</v>
      </c>
      <c r="D140" s="315"/>
      <c r="E140" s="297">
        <v>-32</v>
      </c>
      <c r="F140" s="297"/>
      <c r="G140" s="297">
        <f>D140-F140</f>
        <v>0</v>
      </c>
      <c r="H140" s="298">
        <v>19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2">
        <f>D122+D126+D127+D137+D138+D139+D140</f>
        <v>102513</v>
      </c>
      <c r="E141" s="367">
        <f>E122+E126+E127+E137+E138+E139+E140</f>
        <v>815</v>
      </c>
      <c r="F141" s="367">
        <f t="shared" ref="F141:H141" si="12">F122+F126+F127+F137+F138+F139+F140</f>
        <v>49440.157699999996</v>
      </c>
      <c r="G141" s="367">
        <f t="shared" si="12"/>
        <v>53096.842300000004</v>
      </c>
      <c r="H141" s="313">
        <f t="shared" si="12"/>
        <v>40088.649100000002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1"/>
      <c r="J142" s="1"/>
      <c r="K142"/>
    </row>
    <row r="143" spans="2:11" s="3" customFormat="1" ht="14.25" customHeight="1">
      <c r="B143" s="2"/>
      <c r="C143" s="291" t="s">
        <v>90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401" t="s">
        <v>1</v>
      </c>
      <c r="C149" s="402"/>
      <c r="D149" s="402"/>
      <c r="E149" s="402"/>
      <c r="F149" s="402"/>
      <c r="G149" s="402"/>
      <c r="H149" s="402"/>
      <c r="I149" s="402"/>
      <c r="J149" s="403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99" t="s">
        <v>2</v>
      </c>
      <c r="D151" s="400"/>
      <c r="E151" s="399" t="s">
        <v>63</v>
      </c>
      <c r="F151" s="400"/>
      <c r="G151" s="399" t="s">
        <v>64</v>
      </c>
      <c r="H151" s="400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95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96" t="s">
        <v>8</v>
      </c>
      <c r="C161" s="397"/>
      <c r="D161" s="397"/>
      <c r="E161" s="397"/>
      <c r="F161" s="397"/>
      <c r="G161" s="397"/>
      <c r="H161" s="397"/>
      <c r="I161" s="397"/>
      <c r="J161" s="398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16</v>
      </c>
      <c r="F163" s="87" t="str">
        <f>F20</f>
        <v>LANDET KVANTUM T.O.M UKE 16</v>
      </c>
      <c r="G163" s="87" t="str">
        <f>H20</f>
        <v>RESTKVOTER</v>
      </c>
      <c r="H163" s="119" t="str">
        <f>I20</f>
        <v>LANDET KVANTUM T.O.M. UKE 16 2013</v>
      </c>
      <c r="I163" s="91"/>
      <c r="J163" s="35"/>
      <c r="K163"/>
    </row>
    <row r="164" spans="2:11" ht="14.1" customHeight="1">
      <c r="B164" s="60"/>
      <c r="C164" s="149" t="s">
        <v>17</v>
      </c>
      <c r="D164" s="320">
        <f>D165+D166+D167+D168+D169</f>
        <v>26239</v>
      </c>
      <c r="E164" s="257">
        <f>E165+E166+E167+E168+E169</f>
        <v>649</v>
      </c>
      <c r="F164" s="257">
        <f>F165+F166+F167+F168+F169</f>
        <v>10172</v>
      </c>
      <c r="G164" s="257">
        <f t="shared" ref="G164" si="13">G165+G166+G167+G168+G169</f>
        <v>16067</v>
      </c>
      <c r="H164" s="285">
        <f>H165+H166+H167+H168+H169</f>
        <v>12261</v>
      </c>
      <c r="I164" s="98"/>
      <c r="J164" s="74"/>
    </row>
    <row r="165" spans="2:11" ht="14.1" customHeight="1">
      <c r="B165" s="60"/>
      <c r="C165" s="150" t="s">
        <v>12</v>
      </c>
      <c r="D165" s="321">
        <v>15505</v>
      </c>
      <c r="E165" s="258">
        <v>621</v>
      </c>
      <c r="F165" s="258">
        <v>8881</v>
      </c>
      <c r="G165" s="258">
        <f>D165-F165</f>
        <v>6624</v>
      </c>
      <c r="H165" s="286">
        <v>10192</v>
      </c>
      <c r="I165" s="98"/>
      <c r="J165" s="74"/>
    </row>
    <row r="166" spans="2:11" ht="14.1" customHeight="1">
      <c r="B166" s="60"/>
      <c r="C166" s="151" t="s">
        <v>11</v>
      </c>
      <c r="D166" s="321">
        <v>4035</v>
      </c>
      <c r="E166" s="258">
        <v>7</v>
      </c>
      <c r="F166" s="258">
        <v>574</v>
      </c>
      <c r="G166" s="258">
        <f>D166-F166</f>
        <v>3461</v>
      </c>
      <c r="H166" s="286">
        <v>325</v>
      </c>
      <c r="I166" s="98"/>
      <c r="J166" s="74"/>
    </row>
    <row r="167" spans="2:11" ht="14.1" customHeight="1">
      <c r="B167" s="60"/>
      <c r="C167" s="151" t="s">
        <v>54</v>
      </c>
      <c r="D167" s="321">
        <v>1541</v>
      </c>
      <c r="E167" s="258">
        <v>1</v>
      </c>
      <c r="F167" s="258">
        <v>611</v>
      </c>
      <c r="G167" s="258">
        <f>D167-F167</f>
        <v>930</v>
      </c>
      <c r="H167" s="286">
        <v>1599</v>
      </c>
      <c r="I167" s="98"/>
      <c r="J167" s="74"/>
    </row>
    <row r="168" spans="2:11" ht="14.1" customHeight="1">
      <c r="B168" s="60"/>
      <c r="C168" s="151" t="s">
        <v>53</v>
      </c>
      <c r="D168" s="321">
        <v>4158</v>
      </c>
      <c r="E168" s="258">
        <v>20</v>
      </c>
      <c r="F168" s="258">
        <v>106</v>
      </c>
      <c r="G168" s="258">
        <f>D168-F168</f>
        <v>4052</v>
      </c>
      <c r="H168" s="286">
        <v>145</v>
      </c>
      <c r="I168" s="98"/>
      <c r="J168" s="74"/>
    </row>
    <row r="169" spans="2:11" ht="14.1" customHeight="1" thickBot="1">
      <c r="B169" s="60"/>
      <c r="C169" s="152" t="s">
        <v>55</v>
      </c>
      <c r="D169" s="322">
        <v>1000</v>
      </c>
      <c r="E169" s="259"/>
      <c r="F169" s="259"/>
      <c r="G169" s="259">
        <f t="shared" ref="G169:G170" si="14">D169-F169</f>
        <v>1000</v>
      </c>
      <c r="H169" s="287"/>
      <c r="I169" s="98"/>
      <c r="J169" s="74"/>
    </row>
    <row r="170" spans="2:11" ht="14.1" customHeight="1" thickBot="1">
      <c r="B170" s="60"/>
      <c r="C170" s="153" t="s">
        <v>45</v>
      </c>
      <c r="D170" s="323">
        <v>5500</v>
      </c>
      <c r="E170" s="260"/>
      <c r="F170" s="260">
        <v>377</v>
      </c>
      <c r="G170" s="260">
        <f t="shared" si="14"/>
        <v>5123</v>
      </c>
      <c r="H170" s="288">
        <v>222</v>
      </c>
      <c r="I170" s="98"/>
      <c r="J170" s="74"/>
    </row>
    <row r="171" spans="2:11" ht="14.1" customHeight="1">
      <c r="B171" s="60"/>
      <c r="C171" s="149" t="s">
        <v>18</v>
      </c>
      <c r="D171" s="320">
        <v>8000</v>
      </c>
      <c r="E171" s="257">
        <v>4</v>
      </c>
      <c r="F171" s="257">
        <v>842</v>
      </c>
      <c r="G171" s="257">
        <f>D171-F171</f>
        <v>7158</v>
      </c>
      <c r="H171" s="285">
        <v>4004</v>
      </c>
      <c r="I171" s="98"/>
      <c r="J171" s="74"/>
    </row>
    <row r="172" spans="2:11" ht="14.1" customHeight="1">
      <c r="B172" s="60"/>
      <c r="C172" s="151" t="s">
        <v>35</v>
      </c>
      <c r="D172" s="321"/>
      <c r="E172" s="258">
        <v>1</v>
      </c>
      <c r="F172" s="258">
        <v>160</v>
      </c>
      <c r="G172" s="258"/>
      <c r="H172" s="286">
        <v>2871</v>
      </c>
      <c r="I172" s="98"/>
      <c r="J172" s="49"/>
    </row>
    <row r="173" spans="2:11" ht="14.1" customHeight="1" thickBot="1">
      <c r="B173" s="60"/>
      <c r="C173" s="154" t="s">
        <v>56</v>
      </c>
      <c r="D173" s="324"/>
      <c r="E173" s="261">
        <v>3</v>
      </c>
      <c r="F173" s="261">
        <f>F171-F172</f>
        <v>682</v>
      </c>
      <c r="G173" s="261"/>
      <c r="H173" s="289">
        <f>H171-H172</f>
        <v>1133</v>
      </c>
      <c r="I173" s="101"/>
      <c r="J173" s="49"/>
    </row>
    <row r="174" spans="2:11" ht="14.1" customHeight="1" thickBot="1">
      <c r="B174" s="60"/>
      <c r="C174" s="155" t="s">
        <v>13</v>
      </c>
      <c r="D174" s="325">
        <v>10</v>
      </c>
      <c r="E174" s="262"/>
      <c r="F174" s="262">
        <v>1</v>
      </c>
      <c r="G174" s="262">
        <f>D174-F174</f>
        <v>9</v>
      </c>
      <c r="H174" s="290"/>
      <c r="I174" s="98"/>
      <c r="J174" s="49"/>
    </row>
    <row r="175" spans="2:11" ht="14.1" customHeight="1" thickBot="1">
      <c r="B175" s="60"/>
      <c r="C175" s="153" t="s">
        <v>57</v>
      </c>
      <c r="D175" s="323"/>
      <c r="E175" s="260">
        <v>1</v>
      </c>
      <c r="F175" s="260">
        <v>17</v>
      </c>
      <c r="G175" s="260">
        <f>D175-F175</f>
        <v>-17</v>
      </c>
      <c r="H175" s="288">
        <v>22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6">
        <f>D164+D170+D171</f>
        <v>39739</v>
      </c>
      <c r="E176" s="329">
        <f>E164+E170+E171+E174+E175</f>
        <v>654</v>
      </c>
      <c r="F176" s="329">
        <f>F164+F170+F171+F174+F175</f>
        <v>11409</v>
      </c>
      <c r="G176" s="329">
        <f>G164+G170+G171+G174+G175</f>
        <v>28340</v>
      </c>
      <c r="H176" s="275">
        <f>H164+H170+H171+H174+H175</f>
        <v>16509</v>
      </c>
      <c r="I176" s="244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3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401" t="s">
        <v>1</v>
      </c>
      <c r="C183" s="402"/>
      <c r="D183" s="402"/>
      <c r="E183" s="402"/>
      <c r="F183" s="402"/>
      <c r="G183" s="402"/>
      <c r="H183" s="402"/>
      <c r="I183" s="402"/>
      <c r="J183" s="403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99" t="s">
        <v>2</v>
      </c>
      <c r="D185" s="400"/>
      <c r="E185" s="399" t="s">
        <v>63</v>
      </c>
      <c r="F185" s="400"/>
      <c r="G185" s="91"/>
      <c r="H185" s="91"/>
      <c r="I185" s="91"/>
      <c r="J185" s="86"/>
      <c r="K185"/>
    </row>
    <row r="186" spans="1:11" ht="16.5" customHeight="1">
      <c r="B186" s="92"/>
      <c r="C186" s="61" t="s">
        <v>98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99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96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97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96" t="s">
        <v>8</v>
      </c>
      <c r="C194" s="397"/>
      <c r="D194" s="397"/>
      <c r="E194" s="397"/>
      <c r="F194" s="397"/>
      <c r="G194" s="397"/>
      <c r="H194" s="397"/>
      <c r="I194" s="397"/>
      <c r="J194" s="398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16</v>
      </c>
      <c r="F196" s="87" t="str">
        <f>F20</f>
        <v>LANDET KVANTUM T.O.M UKE 16</v>
      </c>
      <c r="G196" s="87" t="str">
        <f>H20</f>
        <v>RESTKVOTER</v>
      </c>
      <c r="H196" s="119" t="str">
        <f>I20</f>
        <v>LANDET KVANTUM T.O.M. UKE 16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79"/>
      <c r="E197" s="279">
        <v>8</v>
      </c>
      <c r="F197" s="279">
        <v>277</v>
      </c>
      <c r="G197" s="279"/>
      <c r="H197" s="280">
        <v>367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79"/>
      <c r="E198" s="279">
        <v>114</v>
      </c>
      <c r="F198" s="279">
        <v>544</v>
      </c>
      <c r="G198" s="279"/>
      <c r="H198" s="280">
        <v>756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1"/>
      <c r="E199" s="281"/>
      <c r="F199" s="281">
        <v>1</v>
      </c>
      <c r="G199" s="281"/>
      <c r="H199" s="282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1"/>
      <c r="E200" s="281">
        <v>1</v>
      </c>
      <c r="F200" s="281">
        <v>10</v>
      </c>
      <c r="G200" s="281"/>
      <c r="H200" s="282">
        <v>12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3">
        <v>2330</v>
      </c>
      <c r="E201" s="283">
        <f>SUM(E197:E200)</f>
        <v>123</v>
      </c>
      <c r="F201" s="283">
        <f>SUM(F197:F200)</f>
        <v>832</v>
      </c>
      <c r="G201" s="283">
        <f>D201-F201</f>
        <v>1498</v>
      </c>
      <c r="H201" s="284">
        <f>H197+H198+H199+H200</f>
        <v>1135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16
&amp;"-,Normal"&amp;11(iht. motatte landings- og sluttsedler fra fiskesalgslagene; alle tallstørrelser i hele tonn)&amp;R23.04.2014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UKE_16_2014</vt:lpstr>
      <vt:lpstr>UKE_16_2014!Utskriftsområde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sylia</cp:lastModifiedBy>
  <cp:lastPrinted>2014-04-23T11:32:10Z</cp:lastPrinted>
  <dcterms:created xsi:type="dcterms:W3CDTF">2011-07-06T12:13:20Z</dcterms:created>
  <dcterms:modified xsi:type="dcterms:W3CDTF">2014-04-23T12:15:14Z</dcterms:modified>
</cp:coreProperties>
</file>