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3040" windowHeight="11055" tabRatio="413"/>
  </bookViews>
  <sheets>
    <sheet name="UKE_31_2017" sheetId="1" r:id="rId1"/>
  </sheets>
  <definedNames>
    <definedName name="Z_14D440E4_F18A_4F78_9989_38C1B133222D_.wvu.Cols" localSheetId="0" hidden="1">UKE_31_2017!#REF!</definedName>
    <definedName name="Z_14D440E4_F18A_4F78_9989_38C1B133222D_.wvu.PrintArea" localSheetId="0" hidden="1">UKE_31_2017!$B$1:$M$214</definedName>
    <definedName name="Z_14D440E4_F18A_4F78_9989_38C1B133222D_.wvu.Rows" localSheetId="0" hidden="1">UKE_31_2017!$326:$1048576,UKE_31_2017!$215:$325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40" i="1" l="1"/>
  <c r="F130" i="1" l="1"/>
  <c r="J32" i="1"/>
  <c r="G33" i="1"/>
  <c r="F33" i="1"/>
  <c r="F178" i="1" l="1"/>
  <c r="G178" i="1"/>
  <c r="I34" i="1" l="1"/>
  <c r="I132" i="1" l="1"/>
  <c r="I119" i="1"/>
  <c r="I125" i="1"/>
  <c r="I124" i="1" s="1"/>
  <c r="I138" i="1" s="1"/>
  <c r="H40" i="1"/>
  <c r="G32" i="1"/>
  <c r="I178" i="1" l="1"/>
  <c r="H60" i="1"/>
  <c r="H66" i="1" s="1"/>
  <c r="H30" i="1"/>
  <c r="I30" i="1" s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I99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<sst xmlns="http://schemas.openxmlformats.org/spreadsheetml/2006/main" count="225" uniqueCount="112">
  <si>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</si>
  <si>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</si>
  <si>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</si>
  <si>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</si>
  <si>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</si>
  <si>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</si>
  <si>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</si>
  <si>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</si>
  <si>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</si>
  <si>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</si>
  <si>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</si>
  <si>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</si>
  <si>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</si>
  <si>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</si>
  <si>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</si>
  <si>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</si>
  <si>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</si>
  <si>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</si>
  <si>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</si>
  <si>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</si>
  <si>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</si>
  <si>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</si>
  <si>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</si>
  <si>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</si>
  <si>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</si>
  <si>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</si>
  <si>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</si>
  <si>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</si>
  <si>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</si>
  <si>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</si>
  <si>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</si>
  <si>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</si>
  <si>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</si>
  <si>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</si>
  <si>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</si>
  <si>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</si>
  <si>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</si>
  <si>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</si>
  <si>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</si>
  <si>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</si>
  <si>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</si>
  <si>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</si>
  <si>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</si>
  <si>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</si>
  <si>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</si>
  <si>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</si>
  <si>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</si>
  <si>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</si>
  <si>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</si>
  <si>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</si>
  <si>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</si>
  <si>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</si>
  <si>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</si>
  <si>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</si>
  <si>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</si>
  <si>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</si>
  <si>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</si>
  <si>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</si>
  <si>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</si>
  <si>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</si>
  <si>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</si>
  <si>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</si>
  <si>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</si>
  <si>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</si>
  <si>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</si>
  <si>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</si>
  <si>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</si>
  <si>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</si>
  <si>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</si>
  <si>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</si>
  <si>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</si>
  <si>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</si>
  <si>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</si>
  <si>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</si>
  <si>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</si>
  <si>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</si>
  <si>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</si>
  <si>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</si>
  <si>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</si>
  <si>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</si>
  <si>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</si>
  <si>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</si>
  <si>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</si>
  <si>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</si>
  <si>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</si>
  <si>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</si>
  <si>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</si>
  <si>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</si>
  <si>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</si>
  <si>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</si>
  <si>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</si>
  <si>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</si>
  <si>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</si>
  <si>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</si>
  <si>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</si>
  <si>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</si>
  <si>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</si>
  <si>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</si>
  <si>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</si>
  <si>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</si>
  <si>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</si>
  <si>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</si>
  <si>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</si>
  <si>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</si>
  <si>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</si>
  <si>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</si>
  <si>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31</t>
  </si>
  <si>
    <t>LANDET KVANTUM T.O.M UKE 31</t>
  </si>
  <si>
    <t>LANDET KVANTUM T.O.M. UKE 31 2016</t>
  </si>
  <si>
    <r>
      <t xml:space="preserve">3 </t>
    </r>
    <r>
      <rPr>
        <sz val="9"/>
        <color theme="1"/>
        <rFont val="Calibri"/>
        <family val="2"/>
      </rPr>
      <t>Registrert rekreasjonsfiske utgjør 999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</si>
  <si>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</si>
  <si>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294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</si>
</sst>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F41" sqref="F4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4109</v>
      </c>
      <c r="G21" s="339">
        <f>G22+G23</f>
        <v>70324</v>
      </c>
      <c r="H21" s="339"/>
      <c r="I21" s="339">
        <f>I23+I22</f>
        <v>60585</v>
      </c>
      <c r="J21" s="340">
        <f>J23+J22</f>
        <v>65289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4109</v>
      </c>
      <c r="G22" s="341">
        <v>69963</v>
      </c>
      <c r="H22" s="341"/>
      <c r="I22" s="341">
        <f>E22-G22</f>
        <v>60196</v>
      </c>
      <c r="J22" s="342">
        <v>64567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361</v>
      </c>
      <c r="H23" s="343"/>
      <c r="I23" s="341">
        <f>E23-G23</f>
        <v>389</v>
      </c>
      <c r="J23" s="342">
        <v>722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961</v>
      </c>
      <c r="G24" s="339">
        <f>G25+G31+G32</f>
        <v>237448</v>
      </c>
      <c r="H24" s="339"/>
      <c r="I24" s="339">
        <f>I25+I31+I32</f>
        <v>31482</v>
      </c>
      <c r="J24" s="340">
        <f>J25+J31+J32</f>
        <v>229505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469</v>
      </c>
      <c r="G25" s="345">
        <f>G26+G27+G28+G29</f>
        <v>191378</v>
      </c>
      <c r="H25" s="345"/>
      <c r="I25" s="345">
        <f>I26+I27+I28+I29+I30</f>
        <v>20783</v>
      </c>
      <c r="J25" s="346">
        <f>J26+J27+J28+J29+J30</f>
        <v>181742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91</v>
      </c>
      <c r="G26" s="347">
        <v>48479</v>
      </c>
      <c r="H26" s="347">
        <v>1017</v>
      </c>
      <c r="I26" s="347">
        <f>E26-G26+H26</f>
        <v>5599</v>
      </c>
      <c r="J26" s="348">
        <v>47635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136</v>
      </c>
      <c r="G27" s="347">
        <v>51015</v>
      </c>
      <c r="H27" s="347">
        <v>1270</v>
      </c>
      <c r="I27" s="347">
        <f>E27-G27+H27</f>
        <v>2742</v>
      </c>
      <c r="J27" s="348">
        <v>49143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215</v>
      </c>
      <c r="G28" s="347">
        <v>55818</v>
      </c>
      <c r="H28" s="347">
        <v>2974</v>
      </c>
      <c r="I28" s="347">
        <f>E28-G28+H28</f>
        <v>2720</v>
      </c>
      <c r="J28" s="348">
        <v>49299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27</v>
      </c>
      <c r="G29" s="347">
        <v>36066</v>
      </c>
      <c r="H29" s="347">
        <v>1912</v>
      </c>
      <c r="I29" s="347">
        <f>E29-G29+H29</f>
        <v>-305</v>
      </c>
      <c r="J29" s="348">
        <v>35665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/>
      <c r="H30" s="347">
        <f>SUM(H26:H29)</f>
        <v>7173</v>
      </c>
      <c r="I30" s="347">
        <f>E30-H30</f>
        <v>10027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447</v>
      </c>
      <c r="G31" s="345">
        <v>20213</v>
      </c>
      <c r="H31" s="347"/>
      <c r="I31" s="345">
        <f t="shared" ref="I31" si="0">E31-G31</f>
        <v>14271</v>
      </c>
      <c r="J31" s="346">
        <v>17819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45</v>
      </c>
      <c r="G32" s="345">
        <f>G33</f>
        <v>25857</v>
      </c>
      <c r="H32" s="347"/>
      <c r="I32" s="345">
        <f>I33+I34</f>
        <v>-3572</v>
      </c>
      <c r="J32" s="346">
        <f>J33</f>
        <v>29944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50-F37</f>
        <v>45</v>
      </c>
      <c r="G33" s="347">
        <f>29244-G37</f>
        <v>25857</v>
      </c>
      <c r="H33" s="347">
        <v>650</v>
      </c>
      <c r="I33" s="347">
        <f>E33-G33+H33</f>
        <v>-5022</v>
      </c>
      <c r="J33" s="348">
        <v>29944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/>
      <c r="H34" s="350"/>
      <c r="I34" s="350">
        <f>E34-H33</f>
        <v>1450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>
        <v>21</v>
      </c>
      <c r="G35" s="352">
        <v>2849</v>
      </c>
      <c r="H35" s="352"/>
      <c r="I35" s="383">
        <f>E35-G35</f>
        <v>1151</v>
      </c>
      <c r="J35" s="384">
        <v>3289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5</v>
      </c>
      <c r="G37" s="327">
        <v>3387</v>
      </c>
      <c r="H37" s="382"/>
      <c r="I37" s="383">
        <f>E37-G37</f>
        <v>-387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10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35</v>
      </c>
      <c r="H39" s="327"/>
      <c r="I39" s="383">
        <f t="shared" si="1"/>
        <v>-35</v>
      </c>
      <c r="J39" s="416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5106</v>
      </c>
      <c r="G40" s="199">
        <f>G21+G24+G35+G36+G37+G38+G39</f>
        <v>321452.93160000001</v>
      </c>
      <c r="H40" s="199">
        <f>H26+H27+H28+H29+H33</f>
        <v>7823</v>
      </c>
      <c r="I40" s="308">
        <f>I21+I24+I35+I36+I37+I38+I39</f>
        <v>93073.068400000004</v>
      </c>
      <c r="J40" s="200">
        <f>J21+J24+J35+J36+J37+J38+J39</f>
        <v>305486.83740000002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31</v>
      </c>
      <c r="F56" s="196" t="str">
        <f>G20</f>
        <v>LANDET KVANTUM T.O.M UKE 31</v>
      </c>
      <c r="G56" s="196" t="str">
        <f>I20</f>
        <v>RESTKVOTER</v>
      </c>
      <c r="H56" s="197" t="str">
        <f>J20</f>
        <v>LANDET KVANTUM T.O.M. UKE 31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3"/>
      <c r="E57" s="403">
        <v>142</v>
      </c>
      <c r="F57" s="358">
        <v>1702</v>
      </c>
      <c r="G57" s="438"/>
      <c r="H57" s="401">
        <v>912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87">
        <v>60</v>
      </c>
      <c r="F58" s="408">
        <v>1095</v>
      </c>
      <c r="G58" s="439"/>
      <c r="H58" s="360">
        <v>915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404">
        <v>1</v>
      </c>
      <c r="F59" s="410">
        <v>48</v>
      </c>
      <c r="G59" s="440"/>
      <c r="H59" s="307">
        <v>111.3147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1110</v>
      </c>
      <c r="F60" s="358">
        <f>F61+F62+F63</f>
        <v>5999</v>
      </c>
      <c r="G60" s="408">
        <f>D60-F60</f>
        <v>1101</v>
      </c>
      <c r="H60" s="361">
        <f>H61+H62+H63</f>
        <v>6347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450</v>
      </c>
      <c r="F61" s="370">
        <v>2474</v>
      </c>
      <c r="G61" s="370"/>
      <c r="H61" s="371">
        <v>2583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440</v>
      </c>
      <c r="F62" s="370">
        <v>2419</v>
      </c>
      <c r="G62" s="370"/>
      <c r="H62" s="371">
        <v>2510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>
        <v>220</v>
      </c>
      <c r="F63" s="390">
        <v>1106</v>
      </c>
      <c r="G63" s="390"/>
      <c r="H63" s="402">
        <v>1254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84</v>
      </c>
      <c r="F65" s="409">
        <v>424</v>
      </c>
      <c r="G65" s="409"/>
      <c r="H65" s="303">
        <v>421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1397</v>
      </c>
      <c r="F66" s="203">
        <f>F57+F58+F59+F60+F64+F65</f>
        <v>9268.7522000000008</v>
      </c>
      <c r="G66" s="203">
        <f>D66-F66</f>
        <v>2956.2477999999992</v>
      </c>
      <c r="H66" s="211">
        <f>H57+H58+H59+H60+H64+H65</f>
        <v>8725.314699999999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31</v>
      </c>
      <c r="G84" s="196" t="str">
        <f>G20</f>
        <v>LANDET KVANTUM T.O.M UKE 31</v>
      </c>
      <c r="H84" s="196" t="str">
        <f>I20</f>
        <v>RESTKVOTER</v>
      </c>
      <c r="I84" s="197" t="str">
        <f>J20</f>
        <v>LANDET KVANTUM T.O.M. UKE 31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434</v>
      </c>
      <c r="G85" s="339">
        <f>G86+G87</f>
        <v>38084</v>
      </c>
      <c r="H85" s="339">
        <f>H86+H87</f>
        <v>11259</v>
      </c>
      <c r="I85" s="340">
        <f>I86+I87</f>
        <v>34298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434</v>
      </c>
      <c r="G86" s="341">
        <v>37827</v>
      </c>
      <c r="H86" s="341">
        <f>E86-G86</f>
        <v>10766</v>
      </c>
      <c r="I86" s="342">
        <v>34018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</v>
      </c>
      <c r="H87" s="343">
        <f>E87-G87</f>
        <v>493</v>
      </c>
      <c r="I87" s="344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764</v>
      </c>
      <c r="G88" s="339">
        <f t="shared" si="2"/>
        <v>38984</v>
      </c>
      <c r="H88" s="339">
        <f>H89+H94+H95</f>
        <v>39399</v>
      </c>
      <c r="I88" s="340">
        <f t="shared" si="2"/>
        <v>43546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640</v>
      </c>
      <c r="G89" s="345">
        <f t="shared" si="3"/>
        <v>27818</v>
      </c>
      <c r="H89" s="345">
        <f>H90+H91+H92+H93</f>
        <v>31132</v>
      </c>
      <c r="I89" s="346">
        <f t="shared" si="3"/>
        <v>34597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94</v>
      </c>
      <c r="G90" s="347">
        <v>4512</v>
      </c>
      <c r="H90" s="347">
        <f t="shared" ref="H90:H96" si="4">E90-G90</f>
        <v>12819</v>
      </c>
      <c r="I90" s="348">
        <v>5303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155</v>
      </c>
      <c r="G91" s="347">
        <v>7312</v>
      </c>
      <c r="H91" s="347">
        <f t="shared" si="4"/>
        <v>8841</v>
      </c>
      <c r="I91" s="348">
        <v>9184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317</v>
      </c>
      <c r="G92" s="347">
        <v>9604</v>
      </c>
      <c r="H92" s="347">
        <f t="shared" si="4"/>
        <v>7971</v>
      </c>
      <c r="I92" s="348">
        <v>9993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74</v>
      </c>
      <c r="G93" s="347">
        <v>6390</v>
      </c>
      <c r="H93" s="347">
        <f t="shared" si="4"/>
        <v>1501</v>
      </c>
      <c r="I93" s="348">
        <v>10117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89</v>
      </c>
      <c r="G94" s="345">
        <v>9769</v>
      </c>
      <c r="H94" s="345">
        <f t="shared" si="4"/>
        <v>3223</v>
      </c>
      <c r="I94" s="346">
        <v>7130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35</v>
      </c>
      <c r="G95" s="356">
        <v>1397</v>
      </c>
      <c r="H95" s="356">
        <f t="shared" si="4"/>
        <v>5044</v>
      </c>
      <c r="I95" s="357">
        <v>1819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1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72</v>
      </c>
      <c r="H98" s="327">
        <f>D98-G98</f>
        <v>-72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1199</v>
      </c>
      <c r="G99" s="417">
        <f t="shared" si="6"/>
        <v>77465.512600000002</v>
      </c>
      <c r="H99" s="226">
        <f>H85+H88+H96+H97+H98</f>
        <v>50869.487399999998</v>
      </c>
      <c r="I99" s="200">
        <f>I85+I88+I96+I97+I98</f>
        <v>78329.142399999997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31</v>
      </c>
      <c r="G118" s="196" t="str">
        <f>G20</f>
        <v>LANDET KVANTUM T.O.M UKE 31</v>
      </c>
      <c r="H118" s="196" t="str">
        <f>I20</f>
        <v>RESTKVOTER</v>
      </c>
      <c r="I118" s="197" t="str">
        <f>J20</f>
        <v>LANDET KVANTUM T.O.M. UKE 31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787</v>
      </c>
      <c r="G119" s="238">
        <f>G120+G121+G122</f>
        <v>24635</v>
      </c>
      <c r="H119" s="358">
        <f>D119-G119</f>
        <v>23922</v>
      </c>
      <c r="I119" s="361">
        <f>I120+I121+I122</f>
        <v>20010.463899999999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787</v>
      </c>
      <c r="G120" s="250">
        <v>20768</v>
      </c>
      <c r="H120" s="362">
        <f t="shared" ref="H120:H126" si="7">E120-G120</f>
        <v>19187</v>
      </c>
      <c r="I120" s="363">
        <v>16004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/>
      <c r="G121" s="250">
        <v>3867</v>
      </c>
      <c r="H121" s="362">
        <f t="shared" si="7"/>
        <v>5273</v>
      </c>
      <c r="I121" s="363">
        <v>4006.4639000000002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654</v>
      </c>
      <c r="G123" s="301">
        <v>23845</v>
      </c>
      <c r="H123" s="304">
        <f t="shared" si="7"/>
        <v>7970</v>
      </c>
      <c r="I123" s="306">
        <v>21455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355</v>
      </c>
      <c r="G124" s="231">
        <f>G133+G130+G125</f>
        <v>27727</v>
      </c>
      <c r="H124" s="366">
        <f t="shared" si="7"/>
        <v>23701</v>
      </c>
      <c r="I124" s="367">
        <f>I125+I130+I133</f>
        <v>35010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252</v>
      </c>
      <c r="G125" s="397">
        <f>G126+G127+G129+G128</f>
        <v>20971</v>
      </c>
      <c r="H125" s="368">
        <f t="shared" si="7"/>
        <v>17279</v>
      </c>
      <c r="I125" s="369">
        <f>I126+I127+I128+I129</f>
        <v>27357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109</v>
      </c>
      <c r="G126" s="246">
        <v>3489</v>
      </c>
      <c r="H126" s="370">
        <f t="shared" si="7"/>
        <v>8581</v>
      </c>
      <c r="I126" s="371">
        <v>3995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57</v>
      </c>
      <c r="G127" s="246">
        <v>5242</v>
      </c>
      <c r="H127" s="370">
        <f>E127-G127</f>
        <v>5618</v>
      </c>
      <c r="I127" s="371">
        <v>7231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76</v>
      </c>
      <c r="G128" s="246">
        <v>5782</v>
      </c>
      <c r="H128" s="370">
        <f t="shared" ref="H128:H134" si="8">E128-G128</f>
        <v>3524</v>
      </c>
      <c r="I128" s="371">
        <v>8151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10</v>
      </c>
      <c r="G129" s="246">
        <v>6458</v>
      </c>
      <c r="H129" s="370">
        <f t="shared" si="8"/>
        <v>-444</v>
      </c>
      <c r="I129" s="371">
        <v>7980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>
        <f>F131+F132</f>
        <v>2</v>
      </c>
      <c r="G130" s="239">
        <v>3635</v>
      </c>
      <c r="H130" s="372">
        <f t="shared" si="8"/>
        <v>2435</v>
      </c>
      <c r="I130" s="373">
        <v>3783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>
        <v>2</v>
      </c>
      <c r="G131" s="246">
        <v>3628</v>
      </c>
      <c r="H131" s="374">
        <f t="shared" si="8"/>
        <v>1942</v>
      </c>
      <c r="I131" s="375">
        <v>3711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7</v>
      </c>
      <c r="H132" s="374">
        <f t="shared" si="8"/>
        <v>493</v>
      </c>
      <c r="I132" s="375">
        <f>I130-I131</f>
        <v>72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101</v>
      </c>
      <c r="G133" s="263">
        <v>3121</v>
      </c>
      <c r="H133" s="376">
        <f t="shared" si="8"/>
        <v>3987</v>
      </c>
      <c r="I133" s="377">
        <v>3870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14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234</v>
      </c>
      <c r="H137" s="240">
        <f>E137-G137</f>
        <v>-234</v>
      </c>
      <c r="I137" s="303">
        <v>375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1810</v>
      </c>
      <c r="G138" s="188">
        <f>G119+G123+G124+G134+G135+G136+G137</f>
        <v>78615.396500000003</v>
      </c>
      <c r="H138" s="203">
        <f>E138-G138</f>
        <v>56604.603499999997</v>
      </c>
      <c r="I138" s="200">
        <f>I119+I123+I124+I134+I135+I136+I137</f>
        <v>79025.978300000002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31</v>
      </c>
      <c r="F157" s="70" t="str">
        <f>G20</f>
        <v>LANDET KVANTUM T.O.M UKE 31</v>
      </c>
      <c r="G157" s="70" t="str">
        <f>I20</f>
        <v>RESTKVOTER</v>
      </c>
      <c r="H157" s="93" t="str">
        <f>J20</f>
        <v>LANDET KVANTUM T.O.M. UKE 31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876</v>
      </c>
      <c r="F158" s="185">
        <v>11152</v>
      </c>
      <c r="G158" s="185">
        <f>D158-F158</f>
        <v>6325</v>
      </c>
      <c r="H158" s="223">
        <v>11526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18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876</v>
      </c>
      <c r="F161" s="187">
        <f>SUM(F158:F160)</f>
        <v>11158</v>
      </c>
      <c r="G161" s="187">
        <f>D161-F161</f>
        <v>6442</v>
      </c>
      <c r="H161" s="210">
        <f>SUM(H158:H160)</f>
        <v>11544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31</v>
      </c>
      <c r="G177" s="70" t="str">
        <f>G20</f>
        <v>LANDET KVANTUM T.O.M UKE 31</v>
      </c>
      <c r="H177" s="70" t="str">
        <f>I20</f>
        <v>RESTKVOTER</v>
      </c>
      <c r="I177" s="93" t="str">
        <f>J20</f>
        <v>LANDET KVANTUM T.O.M. UKE 31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165</v>
      </c>
      <c r="G178" s="232">
        <f t="shared" si="10"/>
        <v>33676.365600000005</v>
      </c>
      <c r="H178" s="312">
        <f t="shared" si="10"/>
        <v>6203.6343999999999</v>
      </c>
      <c r="I178" s="317">
        <f>I179+I180+I181+I182</f>
        <v>20735.9031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/>
      <c r="G179" s="294">
        <v>27712</v>
      </c>
      <c r="H179" s="310">
        <f>E179-G179</f>
        <v>-2177</v>
      </c>
      <c r="I179" s="315">
        <v>14090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2117.3656000000001</v>
      </c>
      <c r="H180" s="310">
        <f t="shared" ref="H180:H182" si="11">E180-G180</f>
        <v>4528.6343999999999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24</v>
      </c>
      <c r="G181" s="294">
        <v>1353</v>
      </c>
      <c r="H181" s="310">
        <f t="shared" si="11"/>
        <v>441</v>
      </c>
      <c r="I181" s="315">
        <v>2261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141</v>
      </c>
      <c r="G182" s="412">
        <v>2494</v>
      </c>
      <c r="H182" s="413">
        <f t="shared" si="11"/>
        <v>3411</v>
      </c>
      <c r="I182" s="414">
        <v>2744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2589</v>
      </c>
      <c r="H183" s="314">
        <f>E183-G183</f>
        <v>2911</v>
      </c>
      <c r="I183" s="319">
        <v>2272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39.3093</v>
      </c>
      <c r="G184" s="232">
        <f>G185+G186</f>
        <v>3588</v>
      </c>
      <c r="H184" s="312">
        <f>E184-G184</f>
        <v>4412</v>
      </c>
      <c r="I184" s="317">
        <f>I185+I186</f>
        <v>1871.9265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4.3093000000000004</v>
      </c>
      <c r="G185" s="294">
        <v>1477</v>
      </c>
      <c r="H185" s="310"/>
      <c r="I185" s="315">
        <v>919.92650000000003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35</v>
      </c>
      <c r="G186" s="234">
        <v>2111</v>
      </c>
      <c r="H186" s="313"/>
      <c r="I186" s="318">
        <v>952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</v>
      </c>
      <c r="H187" s="314">
        <f>E187-G187</f>
        <v>-4</v>
      </c>
      <c r="I187" s="319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/>
      <c r="G188" s="233">
        <v>22</v>
      </c>
      <c r="H188" s="311">
        <f>D188-G188</f>
        <v>-22</v>
      </c>
      <c r="I188" s="316">
        <v>46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204.30930000000001</v>
      </c>
      <c r="G189" s="188">
        <f>G178+G183+G184+G187+G188</f>
        <v>39889.365600000005</v>
      </c>
      <c r="H189" s="203">
        <f>H178+H183+H184+H187+H188</f>
        <v>13500.634399999999</v>
      </c>
      <c r="I189" s="200">
        <f>I178+I183+I184+I187+I188</f>
        <v>24925.829600000001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31</v>
      </c>
      <c r="F206" s="70" t="str">
        <f>G20</f>
        <v>LANDET KVANTUM T.O.M UKE 31</v>
      </c>
      <c r="G206" s="70" t="str">
        <f>I20</f>
        <v>RESTKVOTER</v>
      </c>
      <c r="H206" s="93" t="str">
        <f>J20</f>
        <v>LANDET KVANTUM T.O.M. UKE 31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9</v>
      </c>
      <c r="F207" s="185">
        <v>737</v>
      </c>
      <c r="G207" s="185"/>
      <c r="H207" s="223">
        <v>1025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159</v>
      </c>
      <c r="F208" s="185">
        <v>2429</v>
      </c>
      <c r="G208" s="185"/>
      <c r="H208" s="223">
        <v>2397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168</v>
      </c>
      <c r="F211" s="187">
        <f>SUM(F207:F210)</f>
        <v>3185</v>
      </c>
      <c r="G211" s="187">
        <f>D211-F211</f>
        <v>3100</v>
      </c>
      <c r="H211" s="210">
        <f>H207+H208+H209+H210</f>
        <v>3448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31
&amp;"-,Normal"&amp;11(iht. motatte landings- og sluttsedler fra fiskesalgslagene; alle tallstørrelser i hele tonn)&amp;R08.08.2017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2017-08-08T10:49:06Z</cp:lastPrinted>
  <dcterms:created xsi:type="dcterms:W3CDTF">2011-07-06T12:13:20Z</dcterms:created>
  <dcterms:modified xsi:type="dcterms:W3CDTF">2017-08-10T05:36:27Z</dcterms:modified>
</cp:coreProperties>
</file>