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3040" windowHeight="10845" tabRatio="413"/>
  </bookViews>
  <sheets>
    <sheet name="UKE_45_2018" sheetId="1" r:id="rId1"/>
  </sheets>
  <definedNames>
    <definedName name="Z_14D440E4_F18A_4F78_9989_38C1B133222D_.wvu.Cols" localSheetId="0" hidden="1">UKE_45_2018!#REF!</definedName>
    <definedName name="Z_14D440E4_F18A_4F78_9989_38C1B133222D_.wvu.PrintArea" localSheetId="0" hidden="1">UKE_45_2018!$B$1:$M$248</definedName>
    <definedName name="Z_14D440E4_F18A_4F78_9989_38C1B133222D_.wvu.Rows" localSheetId="0" hidden="1">UKE_45_2018!$360:$1048576,UKE_45_2018!$249:$359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7" i="1" l="1"/>
  <c r="F33" i="1" s="1"/>
  <c r="G33" i="1"/>
  <c r="F25" i="1" l="1"/>
  <c r="G30" i="1" l="1"/>
  <c r="F30" i="1" s="1"/>
  <c r="F63" i="1" l="1"/>
  <c r="F69" i="1" s="1"/>
  <c r="G34" i="1"/>
  <c r="F34" i="1" s="1"/>
  <c r="D69" i="1" l="1"/>
  <c r="G134" i="1" l="1"/>
  <c r="F134" i="1"/>
  <c r="I134" i="1"/>
  <c r="G180" i="1" l="1"/>
  <c r="F180" i="1"/>
  <c r="F241" i="1"/>
  <c r="G127" i="1" l="1"/>
  <c r="G126" i="1" s="1"/>
  <c r="H139" i="1" l="1"/>
  <c r="G25" i="1"/>
  <c r="G32" i="1"/>
  <c r="J32" i="1"/>
  <c r="G24" i="1" l="1"/>
  <c r="F235" i="1"/>
  <c r="F238" i="1"/>
  <c r="F245" i="1" l="1"/>
  <c r="E245" i="1"/>
  <c r="D245" i="1"/>
  <c r="I241" i="1"/>
  <c r="G241" i="1"/>
  <c r="H241" i="1" s="1"/>
  <c r="I238" i="1"/>
  <c r="G238" i="1"/>
  <c r="I235" i="1"/>
  <c r="G235" i="1"/>
  <c r="I245" i="1" l="1"/>
  <c r="H238" i="1"/>
  <c r="G245" i="1"/>
  <c r="H235" i="1"/>
  <c r="H245" i="1" l="1"/>
  <c r="H81" i="1"/>
  <c r="F81" i="1"/>
  <c r="D81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10" i="1"/>
  <c r="G211" i="1"/>
  <c r="G212" i="1"/>
  <c r="G209" i="1"/>
  <c r="I24" i="1" l="1"/>
  <c r="D128" i="1"/>
  <c r="H115" i="1"/>
  <c r="F115" i="1"/>
  <c r="D115" i="1"/>
  <c r="G62" i="1"/>
  <c r="G60" i="1"/>
  <c r="H190" i="1" l="1"/>
  <c r="H185" i="1"/>
  <c r="H184" i="1"/>
  <c r="H183" i="1"/>
  <c r="H182" i="1"/>
  <c r="H181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0" i="1"/>
  <c r="E191" i="1" s="1"/>
  <c r="H189" i="1"/>
  <c r="E102" i="1" l="1"/>
  <c r="E42" i="1"/>
  <c r="E126" i="1"/>
  <c r="E140" i="1" s="1"/>
  <c r="H127" i="1" l="1"/>
  <c r="H126" i="1" s="1"/>
  <c r="H121" i="1"/>
  <c r="H140" i="1" l="1"/>
  <c r="I186" i="1"/>
  <c r="F127" i="1" l="1"/>
  <c r="F126" i="1" s="1"/>
  <c r="H63" i="1" l="1"/>
  <c r="I121" i="1" l="1"/>
  <c r="I127" i="1"/>
  <c r="I126" i="1" s="1"/>
  <c r="H42" i="1"/>
  <c r="I140" i="1" l="1"/>
  <c r="I180" i="1"/>
  <c r="H69" i="1"/>
  <c r="H92" i="1" l="1"/>
  <c r="H91" i="1" s="1"/>
  <c r="F186" i="1" l="1"/>
  <c r="F191" i="1" s="1"/>
  <c r="G186" i="1"/>
  <c r="H186" i="1" s="1"/>
  <c r="I191" i="1"/>
  <c r="H134" i="1"/>
  <c r="D213" i="1" l="1"/>
  <c r="F163" i="1" l="1"/>
  <c r="E163" i="1"/>
  <c r="D163" i="1"/>
  <c r="G162" i="1"/>
  <c r="G161" i="1"/>
  <c r="G160" i="1"/>
  <c r="D132" i="1"/>
  <c r="D127" i="1"/>
  <c r="G121" i="1"/>
  <c r="G140" i="1" s="1"/>
  <c r="F121" i="1"/>
  <c r="F140" i="1" s="1"/>
  <c r="D121" i="1"/>
  <c r="G67" i="1"/>
  <c r="E63" i="1"/>
  <c r="E69" i="1" s="1"/>
  <c r="D56" i="1"/>
  <c r="D126" i="1" l="1"/>
  <c r="D140" i="1" s="1"/>
  <c r="G163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3" i="1" l="1"/>
  <c r="E213" i="1" l="1"/>
  <c r="G191" i="1" l="1"/>
  <c r="D180" i="1"/>
  <c r="D154" i="1" l="1"/>
  <c r="H213" i="1" l="1"/>
  <c r="H163" i="1" l="1"/>
  <c r="G213" i="1" l="1"/>
  <c r="H208" i="1"/>
  <c r="I234" i="1" s="1"/>
  <c r="G208" i="1"/>
  <c r="F208" i="1"/>
  <c r="G234" i="1" s="1"/>
  <c r="E208" i="1"/>
  <c r="F234" i="1" s="1"/>
  <c r="D202" i="1"/>
  <c r="D191" i="1"/>
  <c r="I179" i="1"/>
  <c r="H179" i="1"/>
  <c r="G179" i="1"/>
  <c r="F179" i="1"/>
  <c r="H173" i="1"/>
  <c r="F173" i="1"/>
  <c r="D173" i="1"/>
  <c r="H159" i="1"/>
  <c r="G159" i="1"/>
  <c r="F159" i="1"/>
  <c r="E159" i="1"/>
  <c r="I120" i="1"/>
  <c r="H120" i="1"/>
  <c r="G120" i="1"/>
  <c r="F120" i="1"/>
  <c r="H59" i="1"/>
  <c r="G59" i="1"/>
  <c r="F59" i="1"/>
  <c r="E59" i="1"/>
  <c r="H180" i="1" l="1"/>
  <c r="H191" i="1" s="1"/>
  <c r="F32" i="1"/>
  <c r="F24" i="1" s="1"/>
  <c r="F42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<sst xmlns="http://schemas.openxmlformats.org/spreadsheetml/2006/main" count="257" uniqueCount="130">
  <si>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</si>
  <si>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</si>
  <si>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</si>
  <si>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</si>
  <si>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</si>
  <si>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</si>
  <si>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</si>
  <si>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</si>
  <si>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</si>
  <si>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</si>
  <si>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</si>
  <si>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</si>
  <si>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</si>
  <si>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</si>
  <si>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</si>
  <si>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</si>
  <si>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</si>
  <si>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</si>
  <si>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</si>
  <si>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</si>
  <si>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</si>
  <si>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</si>
  <si>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</si>
  <si>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</si>
  <si>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</si>
  <si>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</si>
  <si>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</si>
  <si>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</si>
  <si>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</si>
  <si>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</si>
  <si>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</si>
  <si>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</si>
  <si>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</si>
  <si>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</si>
  <si>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</si>
  <si>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</si>
  <si>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</si>
  <si>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</si>
  <si>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</si>
  <si>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</si>
  <si>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</si>
  <si>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</si>
  <si>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</si>
  <si>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</si>
  <si>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</si>
  <si>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</si>
  <si>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</si>
  <si>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</si>
  <si>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</si>
  <si>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</si>
  <si>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</si>
  <si>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</si>
  <si>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</si>
  <si>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</si>
  <si>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</si>
  <si>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</si>
  <si>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</si>
  <si>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</si>
  <si>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</si>
  <si>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</si>
  <si>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</si>
  <si>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</si>
  <si>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</si>
  <si>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</si>
  <si>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</si>
  <si>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</si>
  <si>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</si>
  <si>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</si>
  <si>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</si>
  <si>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</si>
  <si>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</si>
  <si>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</si>
  <si>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</si>
  <si>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</si>
  <si>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</si>
  <si>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</si>
  <si>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</si>
  <si>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</si>
  <si>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</si>
  <si>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</si>
  <si>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</si>
  <si>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</si>
  <si>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</si>
  <si>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</si>
  <si>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</si>
  <si>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</si>
  <si>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</si>
  <si>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</si>
  <si>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</si>
  <si>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</si>
  <si>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</si>
  <si>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</si>
  <si>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</si>
  <si>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</si>
  <si>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</si>
  <si>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</si>
  <si>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</si>
  <si>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</si>
  <si>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</si>
  <si>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</si>
  <si>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</si>
  <si>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</si>
  <si>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</si>
  <si>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</si>
  <si>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</si>
  <si>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</si>
  <si>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</si>
  <si>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</si>
  <si>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</si>
  <si>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</si>
  <si>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</si>
  <si>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</si>
  <si>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</si>
  <si>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</si>
  <si>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</si>
  <si>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</si>
  <si>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</si>
  <si>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</si>
  <si>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</si>
  <si>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</si>
  <si>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</si>
  <si>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</si>
  <si>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</si>
  <si>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</si>
  <si>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r>
      <t xml:space="preserve">3 </t>
    </r>
    <r>
      <rPr>
        <sz val="9"/>
        <color theme="1"/>
        <rFont val="Calibri"/>
        <family val="2"/>
      </rPr>
      <t>Registrert rekreasjonsfiske utgjør 1 568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</si>
  <si>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</si>
  <si>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416 tonn, men det legges til grunn at hele avsetningen tas</t>
    </r>
  </si>
  <si>
    <t>LANDET KVANTUM UKE 45</t>
  </si>
  <si>
    <t>LANDET KVANTUM T.O.M UKE 45</t>
  </si>
  <si>
    <t>LANDET KVANTUM T.O.M. UKE 45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</si>
</sst>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9"/>
  <sheetViews>
    <sheetView showGridLines="0" showZeros="0" tabSelected="1" showRuler="0" view="pageLayout" zoomScale="90" zoomScaleNormal="115" zoomScalePageLayoutView="90" workbookViewId="0">
      <selection activeCell="J11" sqref="J11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7" t="s">
        <v>116</v>
      </c>
      <c r="C2" s="448"/>
      <c r="D2" s="448"/>
      <c r="E2" s="448"/>
      <c r="F2" s="448"/>
      <c r="G2" s="448"/>
      <c r="H2" s="448"/>
      <c r="I2" s="448"/>
      <c r="J2" s="448"/>
      <c r="K2" s="449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53" t="s">
        <v>2</v>
      </c>
      <c r="D9" s="454"/>
      <c r="E9" s="453" t="s">
        <v>20</v>
      </c>
      <c r="F9" s="454"/>
      <c r="G9" s="453" t="s">
        <v>21</v>
      </c>
      <c r="H9" s="454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100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101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102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103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55" t="s">
        <v>8</v>
      </c>
      <c r="C18" s="456"/>
      <c r="D18" s="456"/>
      <c r="E18" s="456"/>
      <c r="F18" s="456"/>
      <c r="G18" s="456"/>
      <c r="H18" s="456"/>
      <c r="I18" s="456"/>
      <c r="J18" s="456"/>
      <c r="K18" s="457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127</v>
      </c>
      <c r="G20" s="325" t="s">
        <v>128</v>
      </c>
      <c r="H20" s="326" t="s">
        <v>74</v>
      </c>
      <c r="I20" s="326" t="s">
        <v>63</v>
      </c>
      <c r="J20" s="327" t="s">
        <v>129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1628.7691</v>
      </c>
      <c r="G21" s="328">
        <f>G22+G23</f>
        <v>84951.167700000005</v>
      </c>
      <c r="H21" s="328"/>
      <c r="I21" s="328">
        <f>I23+I22</f>
        <v>26150.832299999995</v>
      </c>
      <c r="J21" s="329">
        <f>J23+J22</f>
        <v>100961.3324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1622.7316000000001</v>
      </c>
      <c r="G22" s="330">
        <v>84298.301900000006</v>
      </c>
      <c r="H22" s="330"/>
      <c r="I22" s="330">
        <f>E22-G22</f>
        <v>26053.698099999994</v>
      </c>
      <c r="J22" s="331">
        <v>100376.7188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>
        <v>6.0374999999999996</v>
      </c>
      <c r="G23" s="332">
        <v>652.86580000000004</v>
      </c>
      <c r="H23" s="332"/>
      <c r="I23" s="330">
        <f>E23-G23</f>
        <v>97.134199999999964</v>
      </c>
      <c r="J23" s="331">
        <v>584.61360000000002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1768.8549</v>
      </c>
      <c r="G24" s="328">
        <f>G25+G31+G32</f>
        <v>224783.08030000003</v>
      </c>
      <c r="H24" s="328"/>
      <c r="I24" s="328">
        <f>I25+I31+I32</f>
        <v>2117.9196999999949</v>
      </c>
      <c r="J24" s="329">
        <f>J25+J31+J32</f>
        <v>256034.49134999997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1271.8349000000001</v>
      </c>
      <c r="G25" s="334">
        <f>G26+G27+G28+G29</f>
        <v>177057.08200000002</v>
      </c>
      <c r="H25" s="334"/>
      <c r="I25" s="334">
        <f>I26+I27+I28+I29+I30</f>
        <v>3878.9179999999942</v>
      </c>
      <c r="J25" s="335">
        <f>J26+J27+J28+J29+J30</f>
        <v>201679.16834999999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333.92</v>
      </c>
      <c r="G26" s="336">
        <v>52293.553200000002</v>
      </c>
      <c r="H26" s="336">
        <v>2106</v>
      </c>
      <c r="I26" s="336">
        <f>E26-G26+H26</f>
        <v>-375.55320000000211</v>
      </c>
      <c r="J26" s="337">
        <v>50610.106200000002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636.96669999999995</v>
      </c>
      <c r="G27" s="336">
        <v>50147.341200000003</v>
      </c>
      <c r="H27" s="336">
        <v>3705</v>
      </c>
      <c r="I27" s="336">
        <f>E27-G27+H27</f>
        <v>-1485.3412000000026</v>
      </c>
      <c r="J27" s="337">
        <v>54506.9303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199.6232</v>
      </c>
      <c r="G28" s="336">
        <v>44158.7284</v>
      </c>
      <c r="H28" s="336">
        <v>3885</v>
      </c>
      <c r="I28" s="336">
        <f>E28-G28+H28</f>
        <v>1625.2716</v>
      </c>
      <c r="J28" s="337">
        <v>59102.243649999997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92</v>
      </c>
      <c r="D29" s="315">
        <v>28645</v>
      </c>
      <c r="E29" s="336">
        <v>27068</v>
      </c>
      <c r="F29" s="336">
        <v>101.325</v>
      </c>
      <c r="G29" s="336">
        <v>30457.459200000001</v>
      </c>
      <c r="H29" s="336">
        <v>2932</v>
      </c>
      <c r="I29" s="336">
        <f>E29-G29+H29</f>
        <v>-457.45920000000115</v>
      </c>
      <c r="J29" s="337">
        <v>37459.888200000001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93</v>
      </c>
      <c r="D30" s="315">
        <v>17200</v>
      </c>
      <c r="E30" s="336">
        <v>17200</v>
      </c>
      <c r="F30" s="336">
        <f>G30-11386</f>
        <v>1242</v>
      </c>
      <c r="G30" s="336">
        <f>SUM(H26:H29)</f>
        <v>12628</v>
      </c>
      <c r="H30" s="336"/>
      <c r="I30" s="336">
        <f>E30-G30</f>
        <v>4572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416.86110000000002</v>
      </c>
      <c r="G31" s="334">
        <v>21280.2572</v>
      </c>
      <c r="H31" s="392"/>
      <c r="I31" s="392">
        <f>E31-G31</f>
        <v>8386.7428</v>
      </c>
      <c r="J31" s="408">
        <v>24463.6541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80.158900000000003</v>
      </c>
      <c r="G32" s="334">
        <f>G33</f>
        <v>26445.741099999999</v>
      </c>
      <c r="H32" s="336"/>
      <c r="I32" s="392">
        <f>I33+I34</f>
        <v>-10147.741099999999</v>
      </c>
      <c r="J32" s="408">
        <f>J33</f>
        <v>29891.668900000001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80.1589-F37</f>
        <v>80.158900000000003</v>
      </c>
      <c r="G33" s="336">
        <f>32533.7411-G37</f>
        <v>26445.741099999999</v>
      </c>
      <c r="H33" s="336">
        <v>803</v>
      </c>
      <c r="I33" s="336">
        <f>E33-G33+H33</f>
        <v>-11444.741099999999</v>
      </c>
      <c r="J33" s="337">
        <v>29891.668900000001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95</v>
      </c>
      <c r="D34" s="316">
        <v>2100</v>
      </c>
      <c r="E34" s="339">
        <v>2100</v>
      </c>
      <c r="F34" s="339">
        <f>G34-749</f>
        <v>54</v>
      </c>
      <c r="G34" s="339">
        <f>H33</f>
        <v>803</v>
      </c>
      <c r="H34" s="339"/>
      <c r="I34" s="339">
        <f>E34-G34</f>
        <v>1297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6.6464999999999996</v>
      </c>
      <c r="G36" s="318">
        <v>811.55840000000001</v>
      </c>
      <c r="H36" s="318"/>
      <c r="I36" s="368">
        <f t="shared" si="0"/>
        <v>-108.55840000000001</v>
      </c>
      <c r="J36" s="409">
        <v>434.43380000000002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>
        <f>G37-6088</f>
        <v>0</v>
      </c>
      <c r="G37" s="318">
        <v>6088</v>
      </c>
      <c r="H37" s="367"/>
      <c r="I37" s="368">
        <f t="shared" si="0"/>
        <v>-3088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4.9431000000000003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7">
        <v>3000</v>
      </c>
      <c r="E39" s="318">
        <v>3000</v>
      </c>
      <c r="F39" s="318">
        <v>22.305</v>
      </c>
      <c r="G39" s="318">
        <v>1289.454</v>
      </c>
      <c r="H39" s="318"/>
      <c r="I39" s="368">
        <f t="shared" si="0"/>
        <v>1710.546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122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>
        <v>4</v>
      </c>
      <c r="G41" s="318">
        <v>249</v>
      </c>
      <c r="H41" s="318"/>
      <c r="I41" s="368">
        <f t="shared" si="0"/>
        <v>-249</v>
      </c>
      <c r="J41" s="409">
        <v>367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3435.5185999999994</v>
      </c>
      <c r="G42" s="320">
        <f>G21+G24+G35+G36+G37+G38+G39+G40+G41</f>
        <v>329734.60960000003</v>
      </c>
      <c r="H42" s="196">
        <f>H26+H27+H28+H29+H33</f>
        <v>13431</v>
      </c>
      <c r="I42" s="300">
        <f>I21+I24+I35+I36+I37+I38+I39+I40+I41</f>
        <v>26471.390399999986</v>
      </c>
      <c r="J42" s="197">
        <f>J21+J24+J35+J36+J37+J38+J39+J40+J41</f>
        <v>368093.01369999995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117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118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124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25">
      <c r="B46" s="123"/>
      <c r="C46" s="202" t="s">
        <v>123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25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25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442" t="s">
        <v>2</v>
      </c>
      <c r="D52" s="443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">
      <c r="B58" s="455" t="s">
        <v>8</v>
      </c>
      <c r="C58" s="456"/>
      <c r="D58" s="456"/>
      <c r="E58" s="456"/>
      <c r="F58" s="456"/>
      <c r="G58" s="456"/>
      <c r="H58" s="456"/>
      <c r="I58" s="456"/>
      <c r="J58" s="456"/>
      <c r="K58" s="457"/>
      <c r="L58" s="205"/>
      <c r="M58" s="205"/>
    </row>
    <row r="59" spans="2:13" s="3" customFormat="1" ht="63.75" thickBot="1" x14ac:dyDescent="0.3">
      <c r="B59" s="143"/>
      <c r="C59" s="403" t="s">
        <v>19</v>
      </c>
      <c r="D59" s="404" t="s">
        <v>20</v>
      </c>
      <c r="E59" s="326" t="str">
        <f>F20</f>
        <v>LANDET KVANTUM UKE 45</v>
      </c>
      <c r="F59" s="326" t="str">
        <f>G20</f>
        <v>LANDET KVANTUM T.O.M UKE 45</v>
      </c>
      <c r="G59" s="326" t="str">
        <f>I20</f>
        <v>RESTKVOTER</v>
      </c>
      <c r="H59" s="327" t="str">
        <f>J20</f>
        <v>LANDET KVANTUM T.O.M. UKE 45 2017</v>
      </c>
      <c r="I59" s="144"/>
      <c r="J59" s="144"/>
      <c r="K59" s="145"/>
      <c r="L59" s="144"/>
      <c r="M59" s="144"/>
    </row>
    <row r="60" spans="2:13" ht="14.1" customHeight="1" x14ac:dyDescent="0.25">
      <c r="B60" s="146"/>
      <c r="C60" s="370" t="s">
        <v>32</v>
      </c>
      <c r="D60" s="464">
        <v>5346</v>
      </c>
      <c r="E60" s="347">
        <v>134.59790000000001</v>
      </c>
      <c r="F60" s="412">
        <v>1894.5424</v>
      </c>
      <c r="G60" s="466">
        <f>D60-F60-F61</f>
        <v>1686.4613999999997</v>
      </c>
      <c r="H60" s="348">
        <v>1818.2665</v>
      </c>
      <c r="I60" s="161"/>
      <c r="J60" s="161"/>
      <c r="K60" s="188"/>
      <c r="L60" s="106"/>
      <c r="M60" s="106"/>
    </row>
    <row r="61" spans="2:13" ht="14.1" customHeight="1" x14ac:dyDescent="0.25">
      <c r="B61" s="146"/>
      <c r="C61" s="147" t="s">
        <v>29</v>
      </c>
      <c r="D61" s="465"/>
      <c r="E61" s="428">
        <v>13.6036</v>
      </c>
      <c r="F61" s="418">
        <v>1764.9962</v>
      </c>
      <c r="G61" s="467"/>
      <c r="H61" s="415">
        <v>1593.7904000000001</v>
      </c>
      <c r="I61" s="161"/>
      <c r="J61" s="161"/>
      <c r="K61" s="188"/>
      <c r="L61" s="106"/>
      <c r="M61" s="106"/>
    </row>
    <row r="62" spans="2:13" ht="14.1" customHeight="1" thickBot="1" x14ac:dyDescent="0.3">
      <c r="B62" s="146"/>
      <c r="C62" s="148" t="s">
        <v>75</v>
      </c>
      <c r="D62" s="402">
        <v>200</v>
      </c>
      <c r="E62" s="380">
        <v>17.101700000000001</v>
      </c>
      <c r="F62" s="419">
        <v>92.018600000000006</v>
      </c>
      <c r="G62" s="386">
        <f>D62-F62</f>
        <v>107.98139999999999</v>
      </c>
      <c r="H62" s="416">
        <v>86.805199999999999</v>
      </c>
      <c r="I62" s="161"/>
      <c r="J62" s="161"/>
      <c r="K62" s="188"/>
      <c r="L62" s="106"/>
      <c r="M62" s="106"/>
    </row>
    <row r="63" spans="2:13" s="98" customFormat="1" ht="15.6" customHeight="1" x14ac:dyDescent="0.25">
      <c r="B63" s="162"/>
      <c r="C63" s="370" t="s">
        <v>119</v>
      </c>
      <c r="D63" s="422">
        <v>8019</v>
      </c>
      <c r="E63" s="347">
        <f>SUM(E64:E66)</f>
        <v>9.3346999999999998</v>
      </c>
      <c r="F63" s="412">
        <f>F64+F65+F66</f>
        <v>7731.4087</v>
      </c>
      <c r="G63" s="347">
        <f>D63-F63</f>
        <v>287.59130000000005</v>
      </c>
      <c r="H63" s="348">
        <f>H64+H65+H66</f>
        <v>7651.3483999999989</v>
      </c>
      <c r="I63" s="163"/>
      <c r="J63" s="163"/>
      <c r="K63" s="188"/>
      <c r="L63" s="106"/>
      <c r="M63" s="106"/>
    </row>
    <row r="64" spans="2:13" s="22" customFormat="1" ht="14.1" customHeight="1" x14ac:dyDescent="0.25">
      <c r="B64" s="149"/>
      <c r="C64" s="150" t="s">
        <v>33</v>
      </c>
      <c r="D64" s="423"/>
      <c r="E64" s="357">
        <v>0.2928</v>
      </c>
      <c r="F64" s="413">
        <v>3375.1071999999999</v>
      </c>
      <c r="G64" s="357"/>
      <c r="H64" s="358">
        <v>3463.0156999999999</v>
      </c>
      <c r="I64" s="151"/>
      <c r="J64" s="151"/>
      <c r="K64" s="188"/>
      <c r="L64" s="106"/>
      <c r="M64" s="106"/>
    </row>
    <row r="65" spans="2:13" s="22" customFormat="1" ht="14.1" customHeight="1" x14ac:dyDescent="0.25">
      <c r="B65" s="149"/>
      <c r="C65" s="150" t="s">
        <v>34</v>
      </c>
      <c r="D65" s="423"/>
      <c r="E65" s="357">
        <v>3.8782999999999999</v>
      </c>
      <c r="F65" s="413">
        <v>2946.0441999999998</v>
      </c>
      <c r="G65" s="357"/>
      <c r="H65" s="358">
        <v>2892.7456999999999</v>
      </c>
      <c r="I65" s="176"/>
      <c r="J65" s="176"/>
      <c r="K65" s="188"/>
      <c r="L65" s="106"/>
      <c r="M65" s="106"/>
    </row>
    <row r="66" spans="2:13" s="22" customFormat="1" ht="14.1" customHeight="1" thickBot="1" x14ac:dyDescent="0.3">
      <c r="B66" s="149"/>
      <c r="C66" s="406" t="s">
        <v>35</v>
      </c>
      <c r="D66" s="424"/>
      <c r="E66" s="421">
        <v>5.1635999999999997</v>
      </c>
      <c r="F66" s="414">
        <v>1410.2573</v>
      </c>
      <c r="G66" s="421"/>
      <c r="H66" s="378">
        <v>1295.587</v>
      </c>
      <c r="I66" s="176"/>
      <c r="J66" s="176"/>
      <c r="K66" s="188"/>
      <c r="L66" s="106"/>
      <c r="M66" s="106"/>
    </row>
    <row r="67" spans="2:13" ht="14.1" customHeight="1" thickBot="1" x14ac:dyDescent="0.3">
      <c r="B67" s="120"/>
      <c r="C67" s="405" t="s">
        <v>36</v>
      </c>
      <c r="D67" s="425">
        <v>190</v>
      </c>
      <c r="E67" s="380"/>
      <c r="F67" s="419">
        <v>54.438299999999998</v>
      </c>
      <c r="G67" s="380">
        <f>D67-F67</f>
        <v>135.5617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62.343600000000002</v>
      </c>
      <c r="I68" s="157"/>
      <c r="J68" s="157"/>
      <c r="K68" s="188"/>
      <c r="L68" s="106"/>
      <c r="M68" s="106"/>
    </row>
    <row r="69" spans="2:13" s="3" customFormat="1" ht="16.5" customHeight="1" thickBot="1" x14ac:dyDescent="0.3">
      <c r="B69" s="118"/>
      <c r="C69" s="180" t="s">
        <v>9</v>
      </c>
      <c r="D69" s="427">
        <f>SUM(D60:D68)</f>
        <v>13755</v>
      </c>
      <c r="E69" s="200">
        <f>E60+E61+E62+E63+E67+E68</f>
        <v>174.6379</v>
      </c>
      <c r="F69" s="222">
        <f>F60+F61+F62+F63+F67+F68</f>
        <v>11537.407799999999</v>
      </c>
      <c r="G69" s="200">
        <f>G60+G61+G62+G63+G67+G68</f>
        <v>2217.5958000000001</v>
      </c>
      <c r="H69" s="197">
        <f>H60+H61+H62+H63+H67+H68</f>
        <v>11213.3063</v>
      </c>
      <c r="I69" s="173"/>
      <c r="J69" s="173"/>
      <c r="K69" s="188"/>
      <c r="L69" s="106"/>
      <c r="M69" s="106"/>
    </row>
    <row r="70" spans="2:13" s="3" customFormat="1" ht="19.149999999999999" customHeight="1" thickBot="1" x14ac:dyDescent="0.3">
      <c r="B70" s="158"/>
      <c r="C70" s="462" t="s">
        <v>120</v>
      </c>
      <c r="D70" s="462"/>
      <c r="E70" s="462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25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25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25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">
      <c r="B77" s="118"/>
      <c r="C77" s="453" t="s">
        <v>2</v>
      </c>
      <c r="D77" s="454"/>
      <c r="E77" s="453" t="s">
        <v>20</v>
      </c>
      <c r="F77" s="458"/>
      <c r="G77" s="453" t="s">
        <v>21</v>
      </c>
      <c r="H77" s="454"/>
      <c r="I77" s="157"/>
      <c r="J77" s="157"/>
      <c r="K77" s="116"/>
      <c r="L77" s="137"/>
      <c r="M77" s="137"/>
    </row>
    <row r="78" spans="2:13" ht="15" x14ac:dyDescent="0.25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5" x14ac:dyDescent="0.25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8" thickBot="1" x14ac:dyDescent="0.3">
      <c r="B80" s="246"/>
      <c r="C80" s="166" t="s">
        <v>101</v>
      </c>
      <c r="D80" s="170">
        <v>12845</v>
      </c>
      <c r="E80" s="166" t="s">
        <v>100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25">
      <c r="B82" s="246"/>
      <c r="C82" s="387" t="s">
        <v>104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25">
      <c r="B83" s="246"/>
      <c r="C83" s="463" t="s">
        <v>105</v>
      </c>
      <c r="D83" s="463"/>
      <c r="E83" s="463"/>
      <c r="F83" s="463"/>
      <c r="G83" s="463"/>
      <c r="H83" s="463"/>
      <c r="I83" s="253"/>
      <c r="J83" s="254"/>
      <c r="K83" s="251"/>
      <c r="L83" s="254"/>
      <c r="M83" s="119"/>
    </row>
    <row r="84" spans="1:13" ht="6" customHeight="1" thickBot="1" x14ac:dyDescent="0.3">
      <c r="B84" s="246"/>
      <c r="C84" s="463"/>
      <c r="D84" s="463"/>
      <c r="E84" s="463"/>
      <c r="F84" s="463"/>
      <c r="G84" s="463"/>
      <c r="H84" s="463"/>
      <c r="I84" s="254"/>
      <c r="J84" s="254"/>
      <c r="K84" s="251"/>
      <c r="L84" s="254"/>
      <c r="M84" s="119"/>
    </row>
    <row r="85" spans="1:13" ht="14.1" customHeight="1" x14ac:dyDescent="0.25">
      <c r="B85" s="459" t="s">
        <v>8</v>
      </c>
      <c r="C85" s="460"/>
      <c r="D85" s="460"/>
      <c r="E85" s="460"/>
      <c r="F85" s="460"/>
      <c r="G85" s="460"/>
      <c r="H85" s="460"/>
      <c r="I85" s="460"/>
      <c r="J85" s="460"/>
      <c r="K85" s="461"/>
      <c r="L85" s="291"/>
      <c r="M85" s="205"/>
    </row>
    <row r="86" spans="1:13" ht="5.25" customHeight="1" thickBot="1" x14ac:dyDescent="0.3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45</v>
      </c>
      <c r="G87" s="321" t="str">
        <f>G20</f>
        <v>LANDET KVANTUM T.O.M UKE 45</v>
      </c>
      <c r="H87" s="194" t="str">
        <f>I20</f>
        <v>RESTKVOTER</v>
      </c>
      <c r="I87" s="195" t="str">
        <f>J20</f>
        <v>LANDET KVANTUM T.O.M. UKE 45 2017</v>
      </c>
      <c r="J87" s="119"/>
      <c r="K87" s="10"/>
      <c r="L87" s="119"/>
      <c r="M87" s="119"/>
    </row>
    <row r="88" spans="1:13" ht="14.1" customHeight="1" x14ac:dyDescent="0.25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94.099599999999995</v>
      </c>
      <c r="G88" s="328">
        <f>G89+G90</f>
        <v>34858.946100000001</v>
      </c>
      <c r="H88" s="328">
        <f>H89+H90</f>
        <v>3016.0538999999994</v>
      </c>
      <c r="I88" s="329">
        <f>I89+I90</f>
        <v>48606.050499999998</v>
      </c>
      <c r="J88" s="157"/>
      <c r="K88" s="129"/>
      <c r="L88" s="157"/>
      <c r="M88" s="157"/>
    </row>
    <row r="89" spans="1:13" ht="14.1" customHeight="1" x14ac:dyDescent="0.25">
      <c r="A89" s="121"/>
      <c r="B89" s="119"/>
      <c r="C89" s="258" t="s">
        <v>12</v>
      </c>
      <c r="D89" s="313">
        <v>37047</v>
      </c>
      <c r="E89" s="330">
        <v>37125</v>
      </c>
      <c r="F89" s="330">
        <v>93.865799999999993</v>
      </c>
      <c r="G89" s="330">
        <v>34291.377</v>
      </c>
      <c r="H89" s="330">
        <f>E89-G89</f>
        <v>2833.6229999999996</v>
      </c>
      <c r="I89" s="331">
        <v>48342.7644</v>
      </c>
      <c r="J89" s="157"/>
      <c r="K89" s="129"/>
      <c r="L89" s="157"/>
      <c r="M89" s="157"/>
    </row>
    <row r="90" spans="1:13" ht="15.75" thickBot="1" x14ac:dyDescent="0.3">
      <c r="A90" s="121"/>
      <c r="B90" s="119"/>
      <c r="C90" s="344" t="s">
        <v>11</v>
      </c>
      <c r="D90" s="324">
        <v>750</v>
      </c>
      <c r="E90" s="332">
        <v>750</v>
      </c>
      <c r="F90" s="332">
        <v>0.23380000000000001</v>
      </c>
      <c r="G90" s="332">
        <v>567.56910000000005</v>
      </c>
      <c r="H90" s="332">
        <f>E90-G90</f>
        <v>182.43089999999995</v>
      </c>
      <c r="I90" s="333">
        <v>263.28609999999998</v>
      </c>
      <c r="J90" s="157"/>
      <c r="K90" s="129"/>
      <c r="L90" s="157"/>
      <c r="M90" s="157"/>
    </row>
    <row r="91" spans="1:13" ht="14.1" customHeight="1" x14ac:dyDescent="0.25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1242.2959000000003</v>
      </c>
      <c r="G91" s="328">
        <f t="shared" si="1"/>
        <v>43848.036500000002</v>
      </c>
      <c r="H91" s="328">
        <f>H92+H97+H98</f>
        <v>30214.963500000005</v>
      </c>
      <c r="I91" s="329">
        <f t="shared" si="1"/>
        <v>48983.945800000001</v>
      </c>
      <c r="J91" s="157"/>
      <c r="K91" s="129"/>
      <c r="L91" s="157"/>
      <c r="M91" s="157"/>
    </row>
    <row r="92" spans="1:13" ht="15.75" customHeight="1" x14ac:dyDescent="0.25">
      <c r="A92" s="121"/>
      <c r="B92" s="39"/>
      <c r="C92" s="264" t="s">
        <v>91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638.5843000000001</v>
      </c>
      <c r="G92" s="334">
        <f t="shared" si="2"/>
        <v>31786.3066</v>
      </c>
      <c r="H92" s="334">
        <f>H93+H94+H95+H96</f>
        <v>25067.693400000004</v>
      </c>
      <c r="I92" s="335">
        <f t="shared" si="2"/>
        <v>34851.406499999997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22</v>
      </c>
      <c r="D93" s="315">
        <v>13457</v>
      </c>
      <c r="E93" s="336">
        <v>16514</v>
      </c>
      <c r="F93" s="336">
        <v>206.75380000000001</v>
      </c>
      <c r="G93" s="336">
        <v>6924.0846000000001</v>
      </c>
      <c r="H93" s="336">
        <f t="shared" ref="H93:H101" si="3">E93-G93</f>
        <v>9589.9153999999999</v>
      </c>
      <c r="I93" s="337">
        <v>6530.4092000000001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23</v>
      </c>
      <c r="D94" s="315">
        <v>12792</v>
      </c>
      <c r="E94" s="336">
        <v>15627</v>
      </c>
      <c r="F94" s="336">
        <v>261.8261</v>
      </c>
      <c r="G94" s="336">
        <v>9664.2816999999995</v>
      </c>
      <c r="H94" s="336">
        <f t="shared" si="3"/>
        <v>5962.7183000000005</v>
      </c>
      <c r="I94" s="337">
        <v>9010.2446999999993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24</v>
      </c>
      <c r="D95" s="315">
        <v>13463</v>
      </c>
      <c r="E95" s="336">
        <v>16606</v>
      </c>
      <c r="F95" s="336">
        <v>135.78210000000001</v>
      </c>
      <c r="G95" s="336">
        <v>8789.4514999999992</v>
      </c>
      <c r="H95" s="336">
        <f t="shared" si="3"/>
        <v>7816.5485000000008</v>
      </c>
      <c r="I95" s="337">
        <v>11308.6397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3" t="s">
        <v>92</v>
      </c>
      <c r="D96" s="315">
        <v>7439</v>
      </c>
      <c r="E96" s="336">
        <v>8107</v>
      </c>
      <c r="F96" s="336">
        <v>34.222299999999997</v>
      </c>
      <c r="G96" s="336">
        <v>6408.4888000000001</v>
      </c>
      <c r="H96" s="336">
        <f t="shared" si="3"/>
        <v>1698.5111999999999</v>
      </c>
      <c r="I96" s="337">
        <v>8002.1129000000001</v>
      </c>
      <c r="J96" s="157"/>
      <c r="K96" s="129"/>
      <c r="L96" s="157"/>
      <c r="M96" s="157"/>
    </row>
    <row r="97" spans="1:13" ht="14.1" customHeight="1" x14ac:dyDescent="0.25">
      <c r="A97" s="116"/>
      <c r="B97" s="137"/>
      <c r="C97" s="264" t="s">
        <v>29</v>
      </c>
      <c r="D97" s="314">
        <v>11101</v>
      </c>
      <c r="E97" s="334">
        <v>11124</v>
      </c>
      <c r="F97" s="334">
        <v>555.47360000000003</v>
      </c>
      <c r="G97" s="334">
        <v>10337.1623</v>
      </c>
      <c r="H97" s="334">
        <f t="shared" si="3"/>
        <v>786.83770000000004</v>
      </c>
      <c r="I97" s="335">
        <v>12111.482400000001</v>
      </c>
      <c r="J97" s="157"/>
      <c r="K97" s="129"/>
      <c r="L97" s="157"/>
      <c r="M97" s="157"/>
    </row>
    <row r="98" spans="1:13" ht="14.1" customHeight="1" thickBot="1" x14ac:dyDescent="0.3">
      <c r="A98" s="121"/>
      <c r="B98" s="39"/>
      <c r="C98" s="265" t="s">
        <v>89</v>
      </c>
      <c r="D98" s="322">
        <v>4933</v>
      </c>
      <c r="E98" s="345">
        <v>6085</v>
      </c>
      <c r="F98" s="345">
        <v>48.238</v>
      </c>
      <c r="G98" s="345">
        <v>1724.5676000000001</v>
      </c>
      <c r="H98" s="345">
        <f t="shared" si="3"/>
        <v>4360.4323999999997</v>
      </c>
      <c r="I98" s="346">
        <v>2021.0569</v>
      </c>
      <c r="J98" s="157"/>
      <c r="K98" s="129"/>
      <c r="L98" s="157"/>
      <c r="M98" s="157"/>
    </row>
    <row r="99" spans="1:13" ht="15.75" thickBot="1" x14ac:dyDescent="0.3">
      <c r="A99" s="121"/>
      <c r="B99" s="39"/>
      <c r="C99" s="174" t="s">
        <v>13</v>
      </c>
      <c r="D99" s="385">
        <v>323</v>
      </c>
      <c r="E99" s="341">
        <v>323</v>
      </c>
      <c r="F99" s="341">
        <v>0.1414</v>
      </c>
      <c r="G99" s="341">
        <v>12.9695</v>
      </c>
      <c r="H99" s="341">
        <f t="shared" si="3"/>
        <v>310.03050000000002</v>
      </c>
      <c r="I99" s="342">
        <v>26.241399999999999</v>
      </c>
      <c r="J99" s="157"/>
      <c r="K99" s="129"/>
      <c r="L99" s="157"/>
      <c r="M99" s="157"/>
    </row>
    <row r="100" spans="1:13" ht="18" thickBot="1" x14ac:dyDescent="0.3">
      <c r="A100" s="121"/>
      <c r="B100" s="119"/>
      <c r="C100" s="174" t="s">
        <v>62</v>
      </c>
      <c r="D100" s="317">
        <v>300</v>
      </c>
      <c r="E100" s="318">
        <v>300</v>
      </c>
      <c r="F100" s="318">
        <v>0.82340000000000002</v>
      </c>
      <c r="G100" s="318">
        <v>300</v>
      </c>
      <c r="H100" s="318">
        <f t="shared" si="3"/>
        <v>0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">
      <c r="A101" s="121"/>
      <c r="B101" s="119"/>
      <c r="C101" s="256" t="s">
        <v>14</v>
      </c>
      <c r="D101" s="317"/>
      <c r="E101" s="318"/>
      <c r="F101" s="318">
        <v>2</v>
      </c>
      <c r="G101" s="318">
        <v>119</v>
      </c>
      <c r="H101" s="318">
        <f t="shared" si="3"/>
        <v>-119</v>
      </c>
      <c r="I101" s="323">
        <v>84</v>
      </c>
      <c r="J101" s="157"/>
      <c r="K101" s="129"/>
      <c r="L101" s="157"/>
      <c r="M101" s="157"/>
    </row>
    <row r="102" spans="1:13" ht="16.5" thickBot="1" x14ac:dyDescent="0.3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1339.3603000000003</v>
      </c>
      <c r="G102" s="222">
        <f t="shared" si="4"/>
        <v>79138.95210000001</v>
      </c>
      <c r="H102" s="222">
        <f>H88+H91+H99+H100+H101</f>
        <v>33422.047900000005</v>
      </c>
      <c r="I102" s="197">
        <f>I88+I91+I99+I100+I101</f>
        <v>98000.237699999998</v>
      </c>
      <c r="J102" s="157"/>
      <c r="K102" s="129"/>
      <c r="L102" s="157"/>
      <c r="M102" s="157"/>
    </row>
    <row r="103" spans="1:13" ht="15" x14ac:dyDescent="0.25">
      <c r="A103" s="121"/>
      <c r="B103" s="119"/>
      <c r="C103" s="124" t="s">
        <v>106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25">
      <c r="B104" s="13"/>
      <c r="C104" s="202" t="s">
        <v>125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25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25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">
      <c r="B110" s="2"/>
      <c r="C110" s="453" t="s">
        <v>2</v>
      </c>
      <c r="D110" s="454"/>
      <c r="E110" s="453" t="s">
        <v>20</v>
      </c>
      <c r="F110" s="454"/>
      <c r="G110" s="453" t="s">
        <v>21</v>
      </c>
      <c r="H110" s="454"/>
      <c r="I110" s="38"/>
      <c r="J110" s="157"/>
      <c r="K110" s="1"/>
      <c r="L110" s="4"/>
      <c r="M110" s="4"/>
    </row>
    <row r="111" spans="1:13" ht="15" customHeight="1" x14ac:dyDescent="0.25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25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25">
      <c r="B113" s="120"/>
      <c r="C113" s="44" t="s">
        <v>96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">
      <c r="B114" s="43"/>
      <c r="C114" s="388"/>
      <c r="D114" s="389"/>
      <c r="E114" s="389" t="s">
        <v>88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" customHeight="1" x14ac:dyDescent="0.25">
      <c r="B116" s="13"/>
      <c r="C116" s="124" t="s">
        <v>85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25">
      <c r="B118" s="455" t="s">
        <v>8</v>
      </c>
      <c r="C118" s="456"/>
      <c r="D118" s="456"/>
      <c r="E118" s="456"/>
      <c r="F118" s="456"/>
      <c r="G118" s="456"/>
      <c r="H118" s="456"/>
      <c r="I118" s="456"/>
      <c r="J118" s="456"/>
      <c r="K118" s="457"/>
      <c r="L118" s="205"/>
      <c r="M118" s="205"/>
    </row>
    <row r="119" spans="2:13" ht="3.75" customHeight="1" thickBot="1" x14ac:dyDescent="0.3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45</v>
      </c>
      <c r="G120" s="325" t="str">
        <f>G20</f>
        <v>LANDET KVANTUM T.O.M UKE 45</v>
      </c>
      <c r="H120" s="194" t="str">
        <f>I20</f>
        <v>RESTKVOTER</v>
      </c>
      <c r="I120" s="195" t="str">
        <f>J20</f>
        <v>LANDET KVANTUM T.O.M. UKE 45 2017</v>
      </c>
      <c r="J120" s="4"/>
      <c r="K120" s="1"/>
      <c r="L120" s="4"/>
      <c r="M120" s="4"/>
    </row>
    <row r="121" spans="2:13" s="71" customFormat="1" ht="14.1" customHeight="1" x14ac:dyDescent="0.25">
      <c r="B121" s="9"/>
      <c r="C121" s="257" t="s">
        <v>83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433.12020000000001</v>
      </c>
      <c r="G121" s="347">
        <f t="shared" si="5"/>
        <v>56848.475899999998</v>
      </c>
      <c r="H121" s="347">
        <f t="shared" si="5"/>
        <v>3036.5241000000005</v>
      </c>
      <c r="I121" s="348">
        <f t="shared" si="5"/>
        <v>39532.6126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12</v>
      </c>
      <c r="D122" s="242">
        <v>45454</v>
      </c>
      <c r="E122" s="371">
        <v>47653</v>
      </c>
      <c r="F122" s="349">
        <v>264.88290000000001</v>
      </c>
      <c r="G122" s="349">
        <v>48289.3197</v>
      </c>
      <c r="H122" s="349">
        <f>E122-G122</f>
        <v>-636.31970000000001</v>
      </c>
      <c r="I122" s="350">
        <v>35191.410000000003</v>
      </c>
      <c r="J122" s="157"/>
      <c r="K122" s="129"/>
      <c r="L122" s="157"/>
      <c r="M122" s="157"/>
    </row>
    <row r="123" spans="2:13" ht="14.1" customHeight="1" x14ac:dyDescent="0.25">
      <c r="B123" s="9"/>
      <c r="C123" s="258" t="s">
        <v>11</v>
      </c>
      <c r="D123" s="242">
        <v>10864</v>
      </c>
      <c r="E123" s="371">
        <v>11732</v>
      </c>
      <c r="F123" s="349">
        <v>168.2373</v>
      </c>
      <c r="G123" s="349">
        <v>8559.1561999999994</v>
      </c>
      <c r="H123" s="349">
        <f>E123-G123</f>
        <v>3172.8438000000006</v>
      </c>
      <c r="I123" s="350">
        <v>4341.2025999999996</v>
      </c>
      <c r="J123" s="157"/>
      <c r="K123" s="129"/>
      <c r="L123" s="157"/>
      <c r="M123" s="157"/>
    </row>
    <row r="124" spans="2:13" ht="15.75" thickBot="1" x14ac:dyDescent="0.3">
      <c r="B124" s="9"/>
      <c r="C124" s="259" t="s">
        <v>39</v>
      </c>
      <c r="D124" s="243">
        <v>500</v>
      </c>
      <c r="E124" s="411">
        <v>500</v>
      </c>
      <c r="F124" s="351"/>
      <c r="G124" s="351"/>
      <c r="H124" s="351">
        <f>E124-G124</f>
        <v>500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">
      <c r="B125" s="100"/>
      <c r="C125" s="260" t="s">
        <v>38</v>
      </c>
      <c r="D125" s="293">
        <v>38390</v>
      </c>
      <c r="E125" s="429">
        <v>37940</v>
      </c>
      <c r="F125" s="376">
        <v>43.539000000000001</v>
      </c>
      <c r="G125" s="229">
        <v>34803.442799999997</v>
      </c>
      <c r="H125" s="296">
        <f>E125-G125</f>
        <v>3136.5572000000029</v>
      </c>
      <c r="I125" s="298">
        <v>31502.349699999999</v>
      </c>
      <c r="J125" s="101"/>
      <c r="K125" s="129"/>
      <c r="L125" s="157"/>
      <c r="M125" s="157"/>
    </row>
    <row r="126" spans="2:13" s="71" customFormat="1" ht="14.25" customHeight="1" thickBot="1" x14ac:dyDescent="0.3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1761.2230999999997</v>
      </c>
      <c r="G126" s="229">
        <f>G135+G132+G127</f>
        <v>53124.964500000002</v>
      </c>
      <c r="H126" s="353">
        <f>H127+H132+H135</f>
        <v>8565.0355000000018</v>
      </c>
      <c r="I126" s="354">
        <f>I127+I132+I135</f>
        <v>40602.902500000004</v>
      </c>
      <c r="J126" s="119"/>
      <c r="K126" s="129"/>
      <c r="L126" s="157"/>
      <c r="M126" s="157"/>
    </row>
    <row r="127" spans="2:13" ht="15.75" customHeight="1" x14ac:dyDescent="0.25">
      <c r="B127" s="2"/>
      <c r="C127" s="262" t="s">
        <v>99</v>
      </c>
      <c r="D127" s="375">
        <f>D128+D129+D130+D131</f>
        <v>44779</v>
      </c>
      <c r="E127" s="372">
        <f>E128+E129+E130+E131</f>
        <v>45652</v>
      </c>
      <c r="F127" s="372">
        <f>F128+F129+F130+F131</f>
        <v>1571.2662999999998</v>
      </c>
      <c r="G127" s="372">
        <f>G128+G129+G131+G130</f>
        <v>43210.262999999999</v>
      </c>
      <c r="H127" s="355">
        <f>H128+H129+H130+H131</f>
        <v>2441.737000000001</v>
      </c>
      <c r="I127" s="356">
        <f>I128+I129+I130+I131</f>
        <v>31341.123200000002</v>
      </c>
      <c r="J127" s="4"/>
      <c r="K127" s="129"/>
      <c r="L127" s="157"/>
      <c r="M127" s="157"/>
    </row>
    <row r="128" spans="2:13" s="22" customFormat="1" ht="14.1" customHeight="1" x14ac:dyDescent="0.25">
      <c r="B128" s="45"/>
      <c r="C128" s="263" t="s">
        <v>22</v>
      </c>
      <c r="D128" s="239">
        <f>12789</f>
        <v>12789</v>
      </c>
      <c r="E128" s="228">
        <v>14054</v>
      </c>
      <c r="F128" s="228">
        <v>361.44400000000002</v>
      </c>
      <c r="G128" s="228">
        <v>6997.7668999999996</v>
      </c>
      <c r="H128" s="357">
        <f t="shared" ref="H128:H139" si="6">E128-G128</f>
        <v>7056.2331000000004</v>
      </c>
      <c r="I128" s="358">
        <v>5799.7746999999999</v>
      </c>
      <c r="J128" s="46"/>
      <c r="K128" s="129"/>
      <c r="L128" s="157"/>
      <c r="M128" s="157"/>
    </row>
    <row r="129" spans="2:13" s="22" customFormat="1" ht="14.1" customHeight="1" x14ac:dyDescent="0.25">
      <c r="B129" s="131"/>
      <c r="C129" s="263" t="s">
        <v>23</v>
      </c>
      <c r="D129" s="239">
        <v>11990</v>
      </c>
      <c r="E129" s="228">
        <v>13031</v>
      </c>
      <c r="F129" s="228">
        <v>539.173</v>
      </c>
      <c r="G129" s="228">
        <v>11030.1692</v>
      </c>
      <c r="H129" s="357">
        <f t="shared" si="6"/>
        <v>2000.8307999999997</v>
      </c>
      <c r="I129" s="358">
        <v>7976.3422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24</v>
      </c>
      <c r="D130" s="239">
        <v>11335</v>
      </c>
      <c r="E130" s="228">
        <v>10523</v>
      </c>
      <c r="F130" s="228">
        <v>374.29910000000001</v>
      </c>
      <c r="G130" s="228">
        <v>12477.7966</v>
      </c>
      <c r="H130" s="357">
        <f t="shared" si="6"/>
        <v>-1954.7965999999997</v>
      </c>
      <c r="I130" s="358">
        <v>8768.3952000000008</v>
      </c>
      <c r="J130" s="137"/>
      <c r="K130" s="129"/>
      <c r="L130" s="157"/>
      <c r="M130" s="157"/>
    </row>
    <row r="131" spans="2:13" s="22" customFormat="1" ht="14.1" customHeight="1" x14ac:dyDescent="0.25">
      <c r="B131" s="131"/>
      <c r="C131" s="263" t="s">
        <v>92</v>
      </c>
      <c r="D131" s="239">
        <v>8665</v>
      </c>
      <c r="E131" s="228">
        <v>8044</v>
      </c>
      <c r="F131" s="228">
        <v>296.35019999999997</v>
      </c>
      <c r="G131" s="228">
        <v>12704.5303</v>
      </c>
      <c r="H131" s="357">
        <f t="shared" si="6"/>
        <v>-4660.5303000000004</v>
      </c>
      <c r="I131" s="358">
        <v>8796.6111000000001</v>
      </c>
      <c r="J131" s="137"/>
      <c r="K131" s="129"/>
      <c r="L131" s="157"/>
      <c r="M131" s="157"/>
    </row>
    <row r="132" spans="2:13" s="23" customFormat="1" ht="14.1" customHeight="1" x14ac:dyDescent="0.25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/>
      <c r="G132" s="373">
        <v>4533.9452000000001</v>
      </c>
      <c r="H132" s="359">
        <f t="shared" si="6"/>
        <v>2523.0547999999999</v>
      </c>
      <c r="I132" s="360">
        <v>3750.1572999999999</v>
      </c>
      <c r="J132" s="39"/>
      <c r="K132" s="129"/>
      <c r="L132" s="157"/>
      <c r="M132" s="157"/>
    </row>
    <row r="133" spans="2:13" ht="14.1" customHeight="1" x14ac:dyDescent="0.25">
      <c r="B133" s="9"/>
      <c r="C133" s="263" t="s">
        <v>40</v>
      </c>
      <c r="D133" s="239">
        <v>5919</v>
      </c>
      <c r="E133" s="228">
        <v>6557</v>
      </c>
      <c r="F133" s="228"/>
      <c r="G133" s="228">
        <v>4442.7785000000003</v>
      </c>
      <c r="H133" s="357">
        <f t="shared" si="6"/>
        <v>2114.2214999999997</v>
      </c>
      <c r="I133" s="358">
        <v>3687.4306999999999</v>
      </c>
      <c r="J133" s="119"/>
      <c r="K133" s="129"/>
      <c r="L133" s="157"/>
      <c r="M133" s="157"/>
    </row>
    <row r="134" spans="2:13" ht="14.1" customHeight="1" x14ac:dyDescent="0.25">
      <c r="B134" s="20"/>
      <c r="C134" s="263" t="s">
        <v>41</v>
      </c>
      <c r="D134" s="239">
        <v>500</v>
      </c>
      <c r="E134" s="228">
        <v>500</v>
      </c>
      <c r="F134" s="228">
        <f>F132-F133</f>
        <v>0</v>
      </c>
      <c r="G134" s="228">
        <f>G132-G133</f>
        <v>91.166699999999764</v>
      </c>
      <c r="H134" s="357">
        <f t="shared" si="6"/>
        <v>408.83330000000024</v>
      </c>
      <c r="I134" s="358">
        <f>I132-I133</f>
        <v>62.726599999999962</v>
      </c>
      <c r="J134" s="39"/>
      <c r="K134" s="129"/>
      <c r="L134" s="157"/>
      <c r="M134" s="157"/>
    </row>
    <row r="135" spans="2:13" ht="15.75" thickBot="1" x14ac:dyDescent="0.3">
      <c r="B135" s="9"/>
      <c r="C135" s="265" t="s">
        <v>89</v>
      </c>
      <c r="D135" s="255">
        <v>8170</v>
      </c>
      <c r="E135" s="374">
        <v>8981</v>
      </c>
      <c r="F135" s="374">
        <v>189.95679999999999</v>
      </c>
      <c r="G135" s="374">
        <v>5380.7563</v>
      </c>
      <c r="H135" s="361">
        <f t="shared" si="6"/>
        <v>3600.2437</v>
      </c>
      <c r="I135" s="362">
        <v>5511.6220000000003</v>
      </c>
      <c r="J135" s="119"/>
      <c r="K135" s="129"/>
      <c r="L135" s="157"/>
      <c r="M135" s="157"/>
    </row>
    <row r="136" spans="2:13" s="71" customFormat="1" ht="15.75" thickBot="1" x14ac:dyDescent="0.3">
      <c r="B136" s="9"/>
      <c r="C136" s="261" t="s">
        <v>13</v>
      </c>
      <c r="D136" s="224">
        <v>124</v>
      </c>
      <c r="E136" s="229">
        <v>124</v>
      </c>
      <c r="F136" s="229"/>
      <c r="G136" s="229">
        <v>12.8741</v>
      </c>
      <c r="H136" s="376">
        <f t="shared" si="6"/>
        <v>111.1259</v>
      </c>
      <c r="I136" s="377">
        <v>6.0949999999999998</v>
      </c>
      <c r="J136" s="119"/>
      <c r="K136" s="129"/>
      <c r="L136" s="157"/>
      <c r="M136" s="157"/>
    </row>
    <row r="137" spans="2:13" s="71" customFormat="1" ht="18" thickBot="1" x14ac:dyDescent="0.3">
      <c r="B137" s="9"/>
      <c r="C137" s="266" t="s">
        <v>66</v>
      </c>
      <c r="D137" s="294">
        <v>2000</v>
      </c>
      <c r="E137" s="297">
        <v>2000</v>
      </c>
      <c r="F137" s="297">
        <v>8.6239000000000008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.75" thickBot="1" x14ac:dyDescent="0.3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.75" thickBot="1" x14ac:dyDescent="0.3">
      <c r="B139" s="9"/>
      <c r="C139" s="218" t="s">
        <v>14</v>
      </c>
      <c r="D139" s="223"/>
      <c r="E139" s="233"/>
      <c r="F139" s="233">
        <v>17</v>
      </c>
      <c r="G139" s="233">
        <v>783</v>
      </c>
      <c r="H139" s="233">
        <f t="shared" si="6"/>
        <v>-783</v>
      </c>
      <c r="I139" s="295">
        <v>633</v>
      </c>
      <c r="J139" s="119"/>
      <c r="K139" s="129"/>
      <c r="L139" s="157"/>
      <c r="M139" s="157"/>
    </row>
    <row r="140" spans="2:13" s="3" customFormat="1" ht="16.5" thickBot="1" x14ac:dyDescent="0.3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2263.5061999999998</v>
      </c>
      <c r="G140" s="187">
        <f>G121+G125+G126+G136+G137+G138+G139</f>
        <v>147788.56129999997</v>
      </c>
      <c r="H140" s="187">
        <f t="shared" si="7"/>
        <v>14100.438700000006</v>
      </c>
      <c r="I140" s="407">
        <f>I121+I125+I126+I136+I137+I138+I139</f>
        <v>114529.1588</v>
      </c>
      <c r="J140" s="173"/>
      <c r="K140" s="129"/>
      <c r="L140" s="157"/>
      <c r="M140" s="157"/>
    </row>
    <row r="141" spans="2:13" s="3" customFormat="1" ht="14.25" customHeight="1" x14ac:dyDescent="0.25">
      <c r="B141" s="2"/>
      <c r="C141" s="364" t="s">
        <v>82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25">
      <c r="B142" s="2"/>
      <c r="C142" s="124" t="s">
        <v>107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25">
      <c r="B143" s="118"/>
      <c r="C143" s="202" t="s">
        <v>126</v>
      </c>
      <c r="D143" s="34"/>
      <c r="E143" s="34"/>
      <c r="F143" s="34"/>
      <c r="G143" s="34"/>
      <c r="H143" s="173"/>
      <c r="I143" s="173"/>
      <c r="J143" s="4"/>
      <c r="K143" s="117"/>
      <c r="L143" s="4"/>
      <c r="M143" s="4"/>
    </row>
    <row r="144" spans="2:13" ht="3" customHeight="1" thickBot="1" x14ac:dyDescent="0.3">
      <c r="B144" s="35"/>
      <c r="C144" s="47"/>
      <c r="D144" s="206"/>
      <c r="E144" s="206"/>
      <c r="F144" s="48"/>
      <c r="G144" s="48"/>
      <c r="H144" s="36"/>
      <c r="I144" s="78"/>
      <c r="J144" s="155"/>
      <c r="K144" s="37"/>
      <c r="L144" s="119"/>
      <c r="M144" s="119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12" customHeight="1" x14ac:dyDescent="0.25">
      <c r="B146" s="119"/>
      <c r="C146" s="137"/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9"/>
      <c r="K147" s="6"/>
      <c r="L147" s="119"/>
      <c r="M147" s="119"/>
    </row>
    <row r="148" spans="2:13" ht="20.25" customHeight="1" thickBot="1" x14ac:dyDescent="0.35">
      <c r="B148" s="119"/>
      <c r="C148" s="215" t="s">
        <v>64</v>
      </c>
      <c r="D148" s="138"/>
      <c r="E148" s="138"/>
      <c r="F148" s="138"/>
      <c r="G148" s="138"/>
      <c r="H148" s="119"/>
      <c r="I148" s="119"/>
      <c r="J148" s="119"/>
      <c r="K148" s="119"/>
      <c r="L148" s="119"/>
      <c r="M148" s="119"/>
    </row>
    <row r="149" spans="2:13" ht="12" customHeight="1" thickTop="1" thickBot="1" x14ac:dyDescent="0.3">
      <c r="B149" s="209"/>
      <c r="C149" s="210"/>
      <c r="D149" s="211"/>
      <c r="E149" s="211"/>
      <c r="F149" s="211"/>
      <c r="G149" s="211"/>
      <c r="H149" s="212"/>
      <c r="I149" s="212"/>
      <c r="J149" s="212"/>
      <c r="K149" s="213"/>
      <c r="L149" s="119"/>
      <c r="M149" s="119"/>
    </row>
    <row r="150" spans="2:13" ht="12" customHeight="1" thickBot="1" x14ac:dyDescent="0.3">
      <c r="B150" s="120"/>
      <c r="C150" s="442" t="s">
        <v>2</v>
      </c>
      <c r="D150" s="443"/>
      <c r="E150" s="18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67" t="s">
        <v>54</v>
      </c>
      <c r="D151" s="268">
        <v>19514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0" t="s">
        <v>69</v>
      </c>
      <c r="D152" s="271">
        <v>8878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thickBot="1" x14ac:dyDescent="0.3">
      <c r="B153" s="120"/>
      <c r="C153" s="272" t="s">
        <v>70</v>
      </c>
      <c r="D153" s="271">
        <v>4266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6.5" thickBot="1" x14ac:dyDescent="0.3">
      <c r="B154" s="120"/>
      <c r="C154" s="273" t="s">
        <v>31</v>
      </c>
      <c r="D154" s="274">
        <f>SUM(D151:D153)</f>
        <v>32658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5" t="s">
        <v>86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75" t="s">
        <v>97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2" customHeight="1" x14ac:dyDescent="0.25">
      <c r="B157" s="120"/>
      <c r="C157" s="124" t="s">
        <v>121</v>
      </c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5.25" customHeight="1" thickBot="1" x14ac:dyDescent="0.3">
      <c r="B158" s="120"/>
      <c r="C158" s="124"/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63.75" thickBot="1" x14ac:dyDescent="0.3">
      <c r="B159" s="120"/>
      <c r="C159" s="107" t="s">
        <v>19</v>
      </c>
      <c r="D159" s="114" t="s">
        <v>20</v>
      </c>
      <c r="E159" s="70" t="str">
        <f>F20</f>
        <v>LANDET KVANTUM UKE 45</v>
      </c>
      <c r="F159" s="70" t="str">
        <f>G20</f>
        <v>LANDET KVANTUM T.O.M UKE 45</v>
      </c>
      <c r="G159" s="70" t="str">
        <f>I20</f>
        <v>RESTKVOTER</v>
      </c>
      <c r="H159" s="93" t="str">
        <f>J20</f>
        <v>LANDET KVANTUM T.O.M. UKE 45 2017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2" t="s">
        <v>5</v>
      </c>
      <c r="D160" s="184">
        <v>19401</v>
      </c>
      <c r="E160" s="184">
        <v>53.588299999999997</v>
      </c>
      <c r="F160" s="184">
        <v>17652.205999999998</v>
      </c>
      <c r="G160" s="184">
        <f>D160-F160</f>
        <v>1748.7940000000017</v>
      </c>
      <c r="H160" s="219">
        <v>15803.7572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5" t="s">
        <v>41</v>
      </c>
      <c r="D161" s="184">
        <v>100</v>
      </c>
      <c r="E161" s="184"/>
      <c r="F161" s="184">
        <v>3.8548</v>
      </c>
      <c r="G161" s="184">
        <f>D161-F161</f>
        <v>96.145200000000003</v>
      </c>
      <c r="H161" s="219">
        <v>9.4376999999999995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0" t="s">
        <v>36</v>
      </c>
      <c r="D162" s="185">
        <v>13</v>
      </c>
      <c r="E162" s="185"/>
      <c r="F162" s="185">
        <v>0.02</v>
      </c>
      <c r="G162" s="185">
        <f>D162-F162</f>
        <v>12.98</v>
      </c>
      <c r="H162" s="220"/>
      <c r="I162" s="119"/>
      <c r="J162" s="119"/>
      <c r="K162" s="121"/>
      <c r="L162" s="119"/>
      <c r="M162" s="119"/>
    </row>
    <row r="163" spans="1:13" ht="15" customHeight="1" thickBot="1" x14ac:dyDescent="0.3">
      <c r="A163" s="119"/>
      <c r="B163" s="120"/>
      <c r="C163" s="113" t="s">
        <v>52</v>
      </c>
      <c r="D163" s="186">
        <f>SUM(D160:D162)</f>
        <v>19514</v>
      </c>
      <c r="E163" s="186">
        <f>SUM(E160:E162)</f>
        <v>53.588299999999997</v>
      </c>
      <c r="F163" s="186">
        <f>SUM(F160:F162)</f>
        <v>17656.0808</v>
      </c>
      <c r="G163" s="186">
        <f>D163-F163</f>
        <v>1857.9192000000003</v>
      </c>
      <c r="H163" s="207">
        <f>SUM(H160:H162)</f>
        <v>15813.1949</v>
      </c>
      <c r="I163" s="119"/>
      <c r="J163" s="119"/>
      <c r="K163" s="121"/>
      <c r="L163" s="119"/>
      <c r="M163" s="119"/>
    </row>
    <row r="164" spans="1:13" ht="21" customHeight="1" thickBot="1" x14ac:dyDescent="0.3">
      <c r="B164" s="153"/>
      <c r="C164" s="135" t="s">
        <v>65</v>
      </c>
      <c r="D164" s="155"/>
      <c r="E164" s="155"/>
      <c r="F164" s="208"/>
      <c r="G164" s="208"/>
      <c r="H164" s="208"/>
      <c r="I164" s="208"/>
      <c r="J164" s="155"/>
      <c r="K164" s="156"/>
      <c r="L164" s="119"/>
    </row>
    <row r="165" spans="1:13" s="40" customFormat="1" ht="30" customHeight="1" thickTop="1" thickBot="1" x14ac:dyDescent="0.35">
      <c r="A165" s="80"/>
      <c r="B165" s="49"/>
      <c r="C165" s="214" t="s">
        <v>43</v>
      </c>
      <c r="D165" s="49"/>
      <c r="E165" s="49"/>
      <c r="F165" s="49"/>
      <c r="G165" s="49"/>
      <c r="H165" s="49"/>
      <c r="I165" s="82"/>
      <c r="J165" s="82"/>
      <c r="K165" s="49"/>
      <c r="L165" s="82"/>
      <c r="M165" s="82"/>
    </row>
    <row r="166" spans="1:13" ht="17.100000000000001" customHeight="1" thickTop="1" x14ac:dyDescent="0.25">
      <c r="B166" s="439" t="s">
        <v>1</v>
      </c>
      <c r="C166" s="440"/>
      <c r="D166" s="440"/>
      <c r="E166" s="440"/>
      <c r="F166" s="440"/>
      <c r="G166" s="440"/>
      <c r="H166" s="440"/>
      <c r="I166" s="440"/>
      <c r="J166" s="440"/>
      <c r="K166" s="441"/>
      <c r="L166" s="190"/>
      <c r="M166" s="190"/>
    </row>
    <row r="167" spans="1:13" ht="6" customHeight="1" thickBot="1" x14ac:dyDescent="0.3">
      <c r="B167" s="50"/>
      <c r="C167" s="41"/>
      <c r="D167" s="41"/>
      <c r="E167" s="41"/>
      <c r="F167" s="41"/>
      <c r="G167" s="41"/>
      <c r="H167" s="41"/>
      <c r="I167" s="81"/>
      <c r="J167" s="81"/>
      <c r="K167" s="42"/>
      <c r="L167" s="81"/>
      <c r="M167" s="81"/>
    </row>
    <row r="168" spans="1:13" s="3" customFormat="1" ht="18" customHeight="1" thickBot="1" x14ac:dyDescent="0.3">
      <c r="B168" s="29"/>
      <c r="C168" s="442" t="s">
        <v>2</v>
      </c>
      <c r="D168" s="443"/>
      <c r="E168" s="442" t="s">
        <v>53</v>
      </c>
      <c r="F168" s="443"/>
      <c r="G168" s="442" t="s">
        <v>98</v>
      </c>
      <c r="H168" s="443"/>
      <c r="I168" s="84"/>
      <c r="J168" s="84"/>
      <c r="K168" s="30"/>
      <c r="L168" s="144"/>
      <c r="M168" s="144"/>
    </row>
    <row r="169" spans="1:13" ht="14.25" customHeight="1" x14ac:dyDescent="0.25">
      <c r="B169" s="50"/>
      <c r="C169" s="267" t="s">
        <v>54</v>
      </c>
      <c r="D169" s="277">
        <v>54382</v>
      </c>
      <c r="E169" s="278" t="s">
        <v>5</v>
      </c>
      <c r="F169" s="279">
        <v>40872</v>
      </c>
      <c r="G169" s="270" t="s">
        <v>12</v>
      </c>
      <c r="H169" s="102">
        <v>26187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0" t="s">
        <v>44</v>
      </c>
      <c r="D170" s="280">
        <v>51031</v>
      </c>
      <c r="E170" s="281" t="s">
        <v>45</v>
      </c>
      <c r="F170" s="282">
        <v>8000</v>
      </c>
      <c r="G170" s="270" t="s">
        <v>11</v>
      </c>
      <c r="H170" s="102">
        <v>6816</v>
      </c>
      <c r="I170" s="84"/>
      <c r="J170" s="84"/>
      <c r="K170" s="31"/>
      <c r="L170" s="151"/>
      <c r="M170" s="151"/>
    </row>
    <row r="171" spans="1:13" ht="14.25" customHeight="1" x14ac:dyDescent="0.25">
      <c r="B171" s="50"/>
      <c r="C171" s="270"/>
      <c r="D171" s="280"/>
      <c r="E171" s="281" t="s">
        <v>38</v>
      </c>
      <c r="F171" s="282">
        <v>5500</v>
      </c>
      <c r="G171" s="270" t="s">
        <v>46</v>
      </c>
      <c r="H171" s="102">
        <v>6060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270"/>
      <c r="D172" s="280"/>
      <c r="E172" s="281"/>
      <c r="F172" s="282"/>
      <c r="G172" s="270" t="s">
        <v>47</v>
      </c>
      <c r="H172" s="102">
        <v>1811</v>
      </c>
      <c r="I172" s="84"/>
      <c r="J172" s="84"/>
      <c r="K172" s="52"/>
      <c r="L172" s="191"/>
      <c r="M172" s="191"/>
    </row>
    <row r="173" spans="1:13" ht="14.1" customHeight="1" thickBot="1" x14ac:dyDescent="0.3">
      <c r="B173" s="50"/>
      <c r="C173" s="53" t="s">
        <v>31</v>
      </c>
      <c r="D173" s="283">
        <f>SUM(D169:D172)</f>
        <v>105413</v>
      </c>
      <c r="E173" s="284" t="s">
        <v>56</v>
      </c>
      <c r="F173" s="283">
        <f>SUM(F169:F172)</f>
        <v>54372</v>
      </c>
      <c r="G173" s="53" t="s">
        <v>5</v>
      </c>
      <c r="H173" s="103">
        <f>SUM(H169:H172)</f>
        <v>40874</v>
      </c>
      <c r="I173" s="84"/>
      <c r="J173" s="84"/>
      <c r="K173" s="52"/>
      <c r="L173" s="191"/>
      <c r="M173" s="191"/>
    </row>
    <row r="174" spans="1:13" ht="12.95" customHeight="1" x14ac:dyDescent="0.25">
      <c r="B174" s="50"/>
      <c r="C174" s="252" t="s">
        <v>72</v>
      </c>
      <c r="D174" s="281"/>
      <c r="E174" s="281"/>
      <c r="F174" s="281"/>
      <c r="G174" s="85"/>
      <c r="H174" s="51"/>
      <c r="I174" s="84"/>
      <c r="J174" s="84"/>
      <c r="K174" s="52"/>
      <c r="L174" s="191"/>
      <c r="M174" s="191"/>
    </row>
    <row r="175" spans="1:13" s="6" customFormat="1" ht="12.95" customHeight="1" x14ac:dyDescent="0.25">
      <c r="B175" s="50"/>
      <c r="C175" s="285" t="s">
        <v>71</v>
      </c>
      <c r="D175" s="85"/>
      <c r="E175" s="85"/>
      <c r="F175" s="85"/>
      <c r="G175" s="85"/>
      <c r="H175" s="41"/>
      <c r="I175" s="81"/>
      <c r="J175" s="81"/>
      <c r="K175" s="42"/>
      <c r="L175" s="81"/>
      <c r="M175" s="81"/>
    </row>
    <row r="176" spans="1:13" s="6" customFormat="1" ht="8.25" customHeight="1" thickBot="1" x14ac:dyDescent="0.3">
      <c r="B176" s="50"/>
      <c r="C176" s="54"/>
      <c r="D176" s="41"/>
      <c r="E176" s="41"/>
      <c r="F176" s="41"/>
      <c r="G176" s="41"/>
      <c r="H176" s="41"/>
      <c r="I176" s="81"/>
      <c r="J176" s="81"/>
      <c r="K176" s="42"/>
      <c r="L176" s="81"/>
      <c r="M176" s="81"/>
    </row>
    <row r="177" spans="1:13" ht="18" customHeight="1" x14ac:dyDescent="0.25">
      <c r="B177" s="444" t="s">
        <v>8</v>
      </c>
      <c r="C177" s="445"/>
      <c r="D177" s="445"/>
      <c r="E177" s="445"/>
      <c r="F177" s="445"/>
      <c r="G177" s="445"/>
      <c r="H177" s="445"/>
      <c r="I177" s="445"/>
      <c r="J177" s="445"/>
      <c r="K177" s="446"/>
      <c r="L177" s="190"/>
      <c r="M177" s="190"/>
    </row>
    <row r="178" spans="1:13" ht="4.5" customHeight="1" thickBot="1" x14ac:dyDescent="0.3">
      <c r="B178" s="55"/>
      <c r="C178" s="56"/>
      <c r="D178" s="56"/>
      <c r="E178" s="56"/>
      <c r="F178" s="56"/>
      <c r="G178" s="56"/>
      <c r="H178" s="56"/>
      <c r="I178" s="87"/>
      <c r="J178" s="87"/>
      <c r="K178" s="57"/>
      <c r="L178" s="87"/>
      <c r="M178" s="87"/>
    </row>
    <row r="179" spans="1:13" ht="63.75" thickBot="1" x14ac:dyDescent="0.3">
      <c r="A179" s="3"/>
      <c r="B179" s="29"/>
      <c r="C179" s="107" t="s">
        <v>19</v>
      </c>
      <c r="D179" s="179" t="s">
        <v>76</v>
      </c>
      <c r="E179" s="325" t="s">
        <v>73</v>
      </c>
      <c r="F179" s="325" t="str">
        <f>F20</f>
        <v>LANDET KVANTUM UKE 45</v>
      </c>
      <c r="G179" s="325" t="str">
        <f>G20</f>
        <v>LANDET KVANTUM T.O.M UKE 45</v>
      </c>
      <c r="H179" s="70" t="str">
        <f>I20</f>
        <v>RESTKVOTER</v>
      </c>
      <c r="I179" s="93" t="str">
        <f>J20</f>
        <v>LANDET KVANTUM T.O.M. UKE 45 2017</v>
      </c>
      <c r="J179" s="144"/>
      <c r="K179" s="30"/>
      <c r="L179" s="144"/>
      <c r="M179" s="144"/>
    </row>
    <row r="180" spans="1:13" ht="14.1" customHeight="1" x14ac:dyDescent="0.25">
      <c r="B180" s="50"/>
      <c r="C180" s="108" t="s">
        <v>16</v>
      </c>
      <c r="D180" s="225">
        <f t="shared" ref="D180:H180" si="8">D181+D182+D183+D184</f>
        <v>40874</v>
      </c>
      <c r="E180" s="303">
        <f>E181+E182+E183+E184</f>
        <v>44365</v>
      </c>
      <c r="F180" s="303">
        <f>F181+F182+F183+F184</f>
        <v>25.991300000000003</v>
      </c>
      <c r="G180" s="303">
        <f>G181+G182+G183+G184</f>
        <v>29775.017200000002</v>
      </c>
      <c r="H180" s="303">
        <f t="shared" si="8"/>
        <v>14589.9828</v>
      </c>
      <c r="I180" s="308">
        <f>I181+I182+I183+I184</f>
        <v>40132.515399999997</v>
      </c>
      <c r="J180" s="81"/>
      <c r="K180" s="58"/>
      <c r="L180" s="192"/>
      <c r="M180" s="192"/>
    </row>
    <row r="181" spans="1:13" ht="14.1" customHeight="1" x14ac:dyDescent="0.25">
      <c r="B181" s="50"/>
      <c r="C181" s="292" t="s">
        <v>80</v>
      </c>
      <c r="D181" s="286">
        <v>26187</v>
      </c>
      <c r="E181" s="301">
        <v>28809</v>
      </c>
      <c r="F181" s="301"/>
      <c r="G181" s="301">
        <v>22821.044900000001</v>
      </c>
      <c r="H181" s="301">
        <f t="shared" ref="H181:H186" si="9">E181-G181</f>
        <v>5987.9550999999992</v>
      </c>
      <c r="I181" s="306">
        <v>31537.790799999999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11</v>
      </c>
      <c r="D182" s="286">
        <v>6816</v>
      </c>
      <c r="E182" s="301">
        <v>7498</v>
      </c>
      <c r="F182" s="301"/>
      <c r="G182" s="301">
        <v>1817.0897</v>
      </c>
      <c r="H182" s="301">
        <f t="shared" si="9"/>
        <v>5680.9102999999996</v>
      </c>
      <c r="I182" s="306">
        <v>2719.5158999999999</v>
      </c>
      <c r="J182" s="81"/>
      <c r="K182" s="58"/>
      <c r="L182" s="192"/>
      <c r="M182" s="192"/>
    </row>
    <row r="183" spans="1:13" ht="14.1" customHeight="1" x14ac:dyDescent="0.25">
      <c r="B183" s="50"/>
      <c r="C183" s="109" t="s">
        <v>47</v>
      </c>
      <c r="D183" s="286">
        <v>1811</v>
      </c>
      <c r="E183" s="301">
        <v>1877</v>
      </c>
      <c r="F183" s="301">
        <v>25.842300000000002</v>
      </c>
      <c r="G183" s="301">
        <v>2171.2071000000001</v>
      </c>
      <c r="H183" s="301">
        <f t="shared" si="9"/>
        <v>-294.20710000000008</v>
      </c>
      <c r="I183" s="306">
        <v>1855.3276000000001</v>
      </c>
      <c r="J183" s="81"/>
      <c r="K183" s="58"/>
      <c r="L183" s="192"/>
      <c r="M183" s="192"/>
    </row>
    <row r="184" spans="1:13" ht="14.1" customHeight="1" thickBot="1" x14ac:dyDescent="0.3">
      <c r="B184" s="50"/>
      <c r="C184" s="381" t="s">
        <v>46</v>
      </c>
      <c r="D184" s="382">
        <v>6060</v>
      </c>
      <c r="E184" s="383">
        <v>6181</v>
      </c>
      <c r="F184" s="383">
        <v>0.14899999999999999</v>
      </c>
      <c r="G184" s="383">
        <v>2965.6754999999998</v>
      </c>
      <c r="H184" s="383">
        <f t="shared" si="9"/>
        <v>3215.3245000000002</v>
      </c>
      <c r="I184" s="384">
        <v>4019.8811000000001</v>
      </c>
      <c r="J184" s="81"/>
      <c r="K184" s="58"/>
      <c r="L184" s="192"/>
      <c r="M184" s="192"/>
    </row>
    <row r="185" spans="1:13" ht="14.1" customHeight="1" thickBot="1" x14ac:dyDescent="0.3">
      <c r="B185" s="50"/>
      <c r="C185" s="112" t="s">
        <v>38</v>
      </c>
      <c r="D185" s="287">
        <v>5500</v>
      </c>
      <c r="E185" s="305">
        <v>5500</v>
      </c>
      <c r="F185" s="305">
        <v>6.4000000000000001E-2</v>
      </c>
      <c r="G185" s="305">
        <v>2045.5925</v>
      </c>
      <c r="H185" s="305">
        <f t="shared" si="9"/>
        <v>3454.4075000000003</v>
      </c>
      <c r="I185" s="310">
        <v>2607.9445999999998</v>
      </c>
      <c r="J185" s="81"/>
      <c r="K185" s="58"/>
      <c r="L185" s="192"/>
      <c r="M185" s="192"/>
    </row>
    <row r="186" spans="1:13" ht="14.1" customHeight="1" x14ac:dyDescent="0.25">
      <c r="B186" s="50"/>
      <c r="C186" s="108" t="s">
        <v>17</v>
      </c>
      <c r="D186" s="225">
        <v>8000</v>
      </c>
      <c r="E186" s="303">
        <v>8000</v>
      </c>
      <c r="F186" s="303">
        <f>F187+F188</f>
        <v>129.6439</v>
      </c>
      <c r="G186" s="303">
        <f>G187+G188</f>
        <v>4525.7266</v>
      </c>
      <c r="H186" s="303">
        <f t="shared" si="9"/>
        <v>3474.2734</v>
      </c>
      <c r="I186" s="308">
        <f>I187+I188</f>
        <v>5151.8870000000006</v>
      </c>
      <c r="J186" s="81"/>
      <c r="K186" s="58"/>
      <c r="L186" s="192"/>
      <c r="M186" s="192"/>
    </row>
    <row r="187" spans="1:13" ht="14.1" customHeight="1" x14ac:dyDescent="0.25">
      <c r="B187" s="50"/>
      <c r="C187" s="109" t="s">
        <v>29</v>
      </c>
      <c r="D187" s="286"/>
      <c r="E187" s="301"/>
      <c r="F187" s="301"/>
      <c r="G187" s="301">
        <v>1376.4104</v>
      </c>
      <c r="H187" s="301"/>
      <c r="I187" s="306">
        <v>1718.0949000000001</v>
      </c>
      <c r="J187" s="81"/>
      <c r="K187" s="58"/>
      <c r="L187" s="192"/>
      <c r="M187" s="192"/>
    </row>
    <row r="188" spans="1:13" ht="14.1" customHeight="1" thickBot="1" x14ac:dyDescent="0.3">
      <c r="B188" s="50"/>
      <c r="C188" s="111" t="s">
        <v>48</v>
      </c>
      <c r="D188" s="227"/>
      <c r="E188" s="304"/>
      <c r="F188" s="304">
        <v>129.6439</v>
      </c>
      <c r="G188" s="304">
        <v>3149.3162000000002</v>
      </c>
      <c r="H188" s="304"/>
      <c r="I188" s="309">
        <v>3433.7921000000001</v>
      </c>
      <c r="J188" s="84"/>
      <c r="K188" s="58"/>
      <c r="L188" s="192"/>
      <c r="M188" s="192"/>
    </row>
    <row r="189" spans="1:13" ht="14.1" customHeight="1" thickBot="1" x14ac:dyDescent="0.3">
      <c r="B189" s="50"/>
      <c r="C189" s="112" t="s">
        <v>13</v>
      </c>
      <c r="D189" s="287">
        <v>10</v>
      </c>
      <c r="E189" s="305">
        <v>10</v>
      </c>
      <c r="F189" s="305"/>
      <c r="G189" s="305">
        <v>0.60119999999999996</v>
      </c>
      <c r="H189" s="305">
        <f>E189-G189</f>
        <v>9.3987999999999996</v>
      </c>
      <c r="I189" s="310">
        <v>0.55289999999999995</v>
      </c>
      <c r="J189" s="81"/>
      <c r="K189" s="58"/>
      <c r="L189" s="192"/>
      <c r="M189" s="192"/>
    </row>
    <row r="190" spans="1:13" ht="14.1" customHeight="1" thickBot="1" x14ac:dyDescent="0.3">
      <c r="B190" s="50"/>
      <c r="C190" s="110" t="s">
        <v>49</v>
      </c>
      <c r="D190" s="226"/>
      <c r="E190" s="302"/>
      <c r="F190" s="302">
        <v>0.1101</v>
      </c>
      <c r="G190" s="302">
        <v>48.015900000000002</v>
      </c>
      <c r="H190" s="302">
        <f>E190-G190</f>
        <v>-48.015900000000002</v>
      </c>
      <c r="I190" s="307">
        <v>62.7746</v>
      </c>
      <c r="J190" s="81"/>
      <c r="K190" s="58"/>
      <c r="L190" s="192"/>
      <c r="M190" s="192"/>
    </row>
    <row r="191" spans="1:13" ht="16.5" thickBot="1" x14ac:dyDescent="0.3">
      <c r="A191" s="3"/>
      <c r="B191" s="29"/>
      <c r="C191" s="113" t="s">
        <v>9</v>
      </c>
      <c r="D191" s="187">
        <f>D180+D185+D186+D189</f>
        <v>54384</v>
      </c>
      <c r="E191" s="196">
        <f>E180+E185+E186+E189+E190</f>
        <v>57875</v>
      </c>
      <c r="F191" s="196">
        <f>F180+F185+F186+F189+F190</f>
        <v>155.80930000000001</v>
      </c>
      <c r="G191" s="196">
        <f>G180+G185+G186+G189+G190</f>
        <v>36394.953399999999</v>
      </c>
      <c r="H191" s="200">
        <f>H180+H185+H186+H189+H190</f>
        <v>21480.046599999998</v>
      </c>
      <c r="I191" s="197">
        <f>I180+I185+I186+I189+I190</f>
        <v>47955.674500000001</v>
      </c>
      <c r="J191" s="178"/>
      <c r="K191" s="58"/>
      <c r="L191" s="192"/>
      <c r="M191" s="192"/>
    </row>
    <row r="192" spans="1:13" ht="14.1" customHeight="1" x14ac:dyDescent="0.25">
      <c r="A192" s="3"/>
      <c r="B192" s="29"/>
      <c r="C192" s="364" t="s">
        <v>81</v>
      </c>
      <c r="D192" s="67"/>
      <c r="E192" s="67"/>
      <c r="F192" s="67"/>
      <c r="G192" s="67"/>
      <c r="H192" s="363"/>
      <c r="I192" s="363"/>
      <c r="J192" s="144"/>
      <c r="K192" s="30"/>
      <c r="L192" s="144"/>
      <c r="M192" s="144"/>
    </row>
    <row r="193" spans="1:13" ht="14.1" customHeight="1" thickBot="1" x14ac:dyDescent="0.3">
      <c r="B193" s="59"/>
      <c r="C193" s="68"/>
      <c r="D193" s="68"/>
      <c r="E193" s="68"/>
      <c r="F193" s="68"/>
      <c r="G193" s="68"/>
      <c r="H193" s="60"/>
      <c r="I193" s="60"/>
      <c r="J193" s="60"/>
      <c r="K193" s="61"/>
      <c r="L193" s="81"/>
      <c r="M193" s="81"/>
    </row>
    <row r="194" spans="1:13" ht="14.1" customHeight="1" thickTop="1" x14ac:dyDescent="0.25"/>
    <row r="195" spans="1:13" s="40" customFormat="1" ht="17.100000000000001" customHeight="1" thickBot="1" x14ac:dyDescent="0.3">
      <c r="A195" s="80"/>
      <c r="B195" s="82"/>
      <c r="C195" s="94" t="s">
        <v>50</v>
      </c>
      <c r="D195" s="82"/>
      <c r="E195" s="82"/>
      <c r="F195" s="82"/>
      <c r="G195" s="82"/>
      <c r="H195" s="82"/>
      <c r="I195" s="82"/>
      <c r="J195" s="82"/>
      <c r="K195" s="80"/>
      <c r="L195" s="80"/>
      <c r="M195" s="80"/>
    </row>
    <row r="196" spans="1:13" ht="17.100000000000001" customHeight="1" thickTop="1" x14ac:dyDescent="0.25">
      <c r="B196" s="439" t="s">
        <v>1</v>
      </c>
      <c r="C196" s="440"/>
      <c r="D196" s="440"/>
      <c r="E196" s="440"/>
      <c r="F196" s="440"/>
      <c r="G196" s="440"/>
      <c r="H196" s="440"/>
      <c r="I196" s="440"/>
      <c r="J196" s="440"/>
      <c r="K196" s="441"/>
      <c r="L196" s="190"/>
      <c r="M196" s="190"/>
    </row>
    <row r="197" spans="1:13" ht="6" customHeight="1" thickBot="1" x14ac:dyDescent="0.3">
      <c r="B197" s="83"/>
      <c r="C197" s="81"/>
      <c r="D197" s="81"/>
      <c r="E197" s="81"/>
      <c r="F197" s="81"/>
      <c r="G197" s="81"/>
      <c r="H197" s="81"/>
      <c r="I197" s="81"/>
      <c r="J197" s="81"/>
      <c r="K197" s="72"/>
      <c r="L197" s="119"/>
      <c r="M197" s="119"/>
    </row>
    <row r="198" spans="1:13" s="3" customFormat="1" ht="14.1" customHeight="1" thickBot="1" x14ac:dyDescent="0.3">
      <c r="B198" s="73"/>
      <c r="C198" s="442" t="s">
        <v>2</v>
      </c>
      <c r="D198" s="443"/>
      <c r="E198"/>
      <c r="F198"/>
      <c r="G198" s="74"/>
      <c r="H198" s="74"/>
      <c r="I198" s="74"/>
      <c r="J198" s="144"/>
      <c r="K198" s="69"/>
      <c r="L198" s="4"/>
      <c r="M198" s="4"/>
    </row>
    <row r="199" spans="1:13" ht="16.5" customHeight="1" x14ac:dyDescent="0.25">
      <c r="B199" s="75"/>
      <c r="C199" s="267" t="s">
        <v>79</v>
      </c>
      <c r="D199" s="268">
        <v>6955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x14ac:dyDescent="0.25">
      <c r="B200" s="75"/>
      <c r="C200" s="270" t="s">
        <v>44</v>
      </c>
      <c r="D200" s="271">
        <v>35819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2" t="s">
        <v>28</v>
      </c>
      <c r="D201" s="271">
        <v>382</v>
      </c>
      <c r="E201" s="288"/>
      <c r="F201" s="238"/>
      <c r="G201" s="89"/>
      <c r="H201" s="76"/>
      <c r="I201" s="76"/>
      <c r="J201" s="161"/>
      <c r="K201" s="72"/>
      <c r="L201" s="119"/>
      <c r="M201" s="119"/>
    </row>
    <row r="202" spans="1:13" ht="14.1" customHeight="1" thickBot="1" x14ac:dyDescent="0.3">
      <c r="B202" s="75"/>
      <c r="C202" s="273" t="s">
        <v>31</v>
      </c>
      <c r="D202" s="274">
        <f>SUM(D199:D201)</f>
        <v>43156</v>
      </c>
      <c r="E202" s="288"/>
      <c r="F202"/>
      <c r="G202" s="89"/>
      <c r="H202" s="76"/>
      <c r="I202" s="76"/>
      <c r="J202" s="161"/>
      <c r="K202" s="72"/>
      <c r="L202" s="119"/>
      <c r="M202" s="119"/>
    </row>
    <row r="203" spans="1:13" ht="13.5" customHeight="1" x14ac:dyDescent="0.25">
      <c r="B203" s="83"/>
      <c r="C203" s="289" t="s">
        <v>68</v>
      </c>
      <c r="D203" s="281"/>
      <c r="E203" s="281"/>
      <c r="F203" s="84"/>
      <c r="G203" s="85"/>
      <c r="H203" s="81"/>
      <c r="I203" s="81"/>
      <c r="J203" s="81"/>
      <c r="K203" s="72"/>
      <c r="L203" s="119"/>
      <c r="M203" s="119"/>
    </row>
    <row r="204" spans="1:13" ht="14.25" customHeight="1" x14ac:dyDescent="0.25">
      <c r="B204" s="83"/>
      <c r="C204" s="285" t="s">
        <v>61</v>
      </c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4.1" customHeight="1" thickBot="1" x14ac:dyDescent="0.3">
      <c r="B205" s="83"/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7.100000000000001" customHeight="1" x14ac:dyDescent="0.25">
      <c r="B206" s="444" t="s">
        <v>8</v>
      </c>
      <c r="C206" s="445"/>
      <c r="D206" s="445"/>
      <c r="E206" s="445"/>
      <c r="F206" s="445"/>
      <c r="G206" s="445"/>
      <c r="H206" s="445"/>
      <c r="I206" s="445"/>
      <c r="J206" s="445"/>
      <c r="K206" s="446"/>
      <c r="L206" s="190"/>
      <c r="M206" s="190"/>
    </row>
    <row r="207" spans="1:13" ht="6" customHeight="1" thickBot="1" x14ac:dyDescent="0.3"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87"/>
      <c r="M207" s="87"/>
    </row>
    <row r="208" spans="1:13" ht="62.25" customHeight="1" thickBot="1" x14ac:dyDescent="0.3">
      <c r="B208" s="83"/>
      <c r="C208" s="107" t="s">
        <v>19</v>
      </c>
      <c r="D208" s="114" t="s">
        <v>20</v>
      </c>
      <c r="E208" s="70" t="str">
        <f>F20</f>
        <v>LANDET KVANTUM UKE 45</v>
      </c>
      <c r="F208" s="70" t="str">
        <f>G20</f>
        <v>LANDET KVANTUM T.O.M UKE 45</v>
      </c>
      <c r="G208" s="70" t="str">
        <f>I20</f>
        <v>RESTKVOTER</v>
      </c>
      <c r="H208" s="93" t="str">
        <f>J20</f>
        <v>LANDET KVANTUM T.O.M. UKE 45 2017</v>
      </c>
      <c r="I208" s="81"/>
      <c r="J208" s="81"/>
      <c r="K208" s="72"/>
      <c r="L208" s="119"/>
      <c r="M208" s="119"/>
    </row>
    <row r="209" spans="2:13" s="98" customFormat="1" ht="14.1" customHeight="1" thickBot="1" x14ac:dyDescent="0.3">
      <c r="B209" s="95"/>
      <c r="C209" s="112" t="s">
        <v>51</v>
      </c>
      <c r="D209" s="184">
        <v>1600</v>
      </c>
      <c r="E209" s="184">
        <v>6.4447999999999999</v>
      </c>
      <c r="F209" s="184">
        <v>923.99270000000001</v>
      </c>
      <c r="G209" s="184">
        <f>D209-F209</f>
        <v>676.00729999999999</v>
      </c>
      <c r="H209" s="219">
        <v>924.38199999999995</v>
      </c>
      <c r="I209" s="96"/>
      <c r="J209" s="163"/>
      <c r="K209" s="97"/>
      <c r="L209" s="101"/>
      <c r="M209" s="101"/>
    </row>
    <row r="210" spans="2:13" ht="14.1" customHeight="1" thickBot="1" x14ac:dyDescent="0.3">
      <c r="B210" s="83"/>
      <c r="C210" s="115" t="s">
        <v>45</v>
      </c>
      <c r="D210" s="184">
        <v>5305</v>
      </c>
      <c r="E210" s="184">
        <v>97.285300000000007</v>
      </c>
      <c r="F210" s="184">
        <v>4032.0306</v>
      </c>
      <c r="G210" s="184">
        <f t="shared" ref="G210:G212" si="10">D210-F210</f>
        <v>1272.9694</v>
      </c>
      <c r="H210" s="219">
        <v>3897.645</v>
      </c>
      <c r="I210" s="106"/>
      <c r="J210" s="106"/>
      <c r="K210" s="72"/>
      <c r="L210" s="119"/>
      <c r="M210" s="119"/>
    </row>
    <row r="211" spans="2:13" s="98" customFormat="1" ht="14.1" customHeight="1" thickBot="1" x14ac:dyDescent="0.3">
      <c r="B211" s="95"/>
      <c r="C211" s="110" t="s">
        <v>36</v>
      </c>
      <c r="D211" s="185">
        <v>50</v>
      </c>
      <c r="E211" s="185"/>
      <c r="F211" s="185">
        <v>0.53220000000000001</v>
      </c>
      <c r="G211" s="184">
        <f t="shared" si="10"/>
        <v>49.467799999999997</v>
      </c>
      <c r="H211" s="219">
        <v>0.2974</v>
      </c>
      <c r="I211" s="96"/>
      <c r="J211" s="163"/>
      <c r="K211" s="97"/>
      <c r="L211" s="101"/>
      <c r="M211" s="101"/>
    </row>
    <row r="212" spans="2:13" s="98" customFormat="1" ht="14.1" customHeight="1" thickBot="1" x14ac:dyDescent="0.3">
      <c r="B212" s="90"/>
      <c r="C212" s="110" t="s">
        <v>55</v>
      </c>
      <c r="D212" s="185"/>
      <c r="E212" s="185"/>
      <c r="F212" s="185">
        <v>1.1806000000000001</v>
      </c>
      <c r="G212" s="184">
        <f t="shared" si="10"/>
        <v>-1.1806000000000001</v>
      </c>
      <c r="H212" s="219">
        <v>11.438499999999999</v>
      </c>
      <c r="I212" s="91"/>
      <c r="J212" s="91"/>
      <c r="K212" s="92"/>
      <c r="L212" s="193"/>
      <c r="M212" s="193"/>
    </row>
    <row r="213" spans="2:13" ht="16.5" thickBot="1" x14ac:dyDescent="0.3">
      <c r="B213" s="83"/>
      <c r="C213" s="113" t="s">
        <v>52</v>
      </c>
      <c r="D213" s="186">
        <f>D199</f>
        <v>6955</v>
      </c>
      <c r="E213" s="186">
        <f>SUM(E209:E212)</f>
        <v>103.73010000000001</v>
      </c>
      <c r="F213" s="186">
        <f>SUM(F209:F212)</f>
        <v>4957.7360999999992</v>
      </c>
      <c r="G213" s="186">
        <f>D213-F213</f>
        <v>1997.2639000000008</v>
      </c>
      <c r="H213" s="207">
        <f>H209+H210+H211+H212</f>
        <v>4833.7629000000006</v>
      </c>
      <c r="I213" s="81"/>
      <c r="J213" s="81"/>
      <c r="K213" s="72"/>
      <c r="L213" s="119"/>
      <c r="M213" s="119"/>
    </row>
    <row r="214" spans="2:13" s="71" customFormat="1" ht="9" customHeight="1" x14ac:dyDescent="0.25">
      <c r="B214" s="83"/>
      <c r="C214" s="66"/>
      <c r="D214" s="99"/>
      <c r="E214" s="99"/>
      <c r="F214" s="99"/>
      <c r="G214" s="99"/>
      <c r="H214" s="81"/>
      <c r="I214" s="81"/>
      <c r="J214" s="81"/>
      <c r="K214" s="72"/>
      <c r="L214" s="119"/>
      <c r="M214" s="119"/>
    </row>
    <row r="215" spans="2:13" ht="14.1" customHeight="1" thickBot="1" x14ac:dyDescent="0.3">
      <c r="B215" s="77"/>
      <c r="C215" s="78"/>
      <c r="D215" s="78"/>
      <c r="E215" s="78"/>
      <c r="F215" s="78"/>
      <c r="G215" s="105"/>
      <c r="H215" s="78"/>
      <c r="I215" s="78"/>
      <c r="J215" s="155"/>
      <c r="K215" s="79"/>
      <c r="L215" s="119"/>
      <c r="M215" s="119"/>
    </row>
    <row r="216" spans="2:13" ht="13.5" customHeight="1" thickTop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25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s="80" customFormat="1" ht="17.100000000000001" customHeight="1" thickBot="1" x14ac:dyDescent="0.3">
      <c r="B222" s="82"/>
      <c r="C222" s="94" t="s">
        <v>108</v>
      </c>
      <c r="D222" s="82"/>
      <c r="E222" s="82"/>
      <c r="F222" s="82"/>
      <c r="G222" s="82"/>
      <c r="H222" s="82"/>
      <c r="I222" s="82"/>
      <c r="J222" s="82"/>
    </row>
    <row r="223" spans="2:13" ht="17.100000000000001" customHeight="1" thickTop="1" x14ac:dyDescent="0.25">
      <c r="B223" s="439" t="s">
        <v>1</v>
      </c>
      <c r="C223" s="440"/>
      <c r="D223" s="440"/>
      <c r="E223" s="440"/>
      <c r="F223" s="440"/>
      <c r="G223" s="440"/>
      <c r="H223" s="440"/>
      <c r="I223" s="440"/>
      <c r="J223" s="440"/>
      <c r="K223" s="441"/>
      <c r="L223" s="190"/>
      <c r="M223" s="190"/>
    </row>
    <row r="224" spans="2:13" ht="6" customHeight="1" thickBot="1" x14ac:dyDescent="0.3">
      <c r="B224" s="83"/>
      <c r="C224" s="81"/>
      <c r="D224" s="81"/>
      <c r="E224" s="81"/>
      <c r="F224" s="81"/>
      <c r="G224" s="81"/>
      <c r="H224" s="81"/>
      <c r="I224" s="81"/>
      <c r="J224" s="81"/>
      <c r="K224" s="121"/>
      <c r="L224" s="119"/>
      <c r="M224" s="119"/>
    </row>
    <row r="225" spans="2:13" s="3" customFormat="1" ht="14.1" customHeight="1" thickBot="1" x14ac:dyDescent="0.3">
      <c r="B225" s="143"/>
      <c r="C225" s="442" t="s">
        <v>2</v>
      </c>
      <c r="D225" s="443"/>
      <c r="E225"/>
      <c r="F225"/>
      <c r="G225" s="144"/>
      <c r="H225" s="144"/>
      <c r="I225" s="144"/>
      <c r="J225" s="144"/>
      <c r="K225" s="117"/>
      <c r="L225" s="4"/>
      <c r="M225" s="4"/>
    </row>
    <row r="226" spans="2:13" ht="16.5" customHeight="1" x14ac:dyDescent="0.25">
      <c r="B226" s="146"/>
      <c r="C226" s="267" t="s">
        <v>79</v>
      </c>
      <c r="D226" s="268">
        <v>5239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6.5" customHeight="1" x14ac:dyDescent="0.25">
      <c r="B227" s="146"/>
      <c r="C227" s="270" t="s">
        <v>44</v>
      </c>
      <c r="D227" s="271">
        <v>3538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0" t="s">
        <v>28</v>
      </c>
      <c r="D228" s="271">
        <v>123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">
      <c r="B229" s="146"/>
      <c r="C229" s="273" t="s">
        <v>31</v>
      </c>
      <c r="D229" s="274">
        <v>8900</v>
      </c>
      <c r="E229" s="288"/>
      <c r="F229"/>
      <c r="G229" s="89"/>
      <c r="H229" s="161"/>
      <c r="I229" s="161"/>
      <c r="J229" s="161"/>
      <c r="K229" s="121"/>
      <c r="L229" s="119"/>
      <c r="M229" s="119"/>
    </row>
    <row r="230" spans="2:13" ht="13.5" customHeight="1" x14ac:dyDescent="0.25">
      <c r="B230" s="83"/>
      <c r="C230" s="289" t="s">
        <v>109</v>
      </c>
      <c r="D230" s="281"/>
      <c r="E230" s="281"/>
      <c r="F230" s="84"/>
      <c r="G230" s="85"/>
      <c r="H230" s="81"/>
      <c r="I230" s="81"/>
      <c r="J230" s="81"/>
      <c r="K230" s="121"/>
      <c r="L230" s="119"/>
      <c r="M230" s="119"/>
    </row>
    <row r="231" spans="2:13" ht="14.1" customHeight="1" thickBot="1" x14ac:dyDescent="0.3">
      <c r="B231" s="83"/>
      <c r="C231" s="71"/>
      <c r="D231" s="85"/>
      <c r="E231" s="85"/>
      <c r="F231" s="81"/>
      <c r="G231" s="81"/>
      <c r="H231" s="81"/>
      <c r="I231" s="81"/>
      <c r="J231" s="81"/>
      <c r="K231" s="121"/>
      <c r="L231" s="119"/>
      <c r="M231" s="119"/>
    </row>
    <row r="232" spans="2:13" ht="17.100000000000001" customHeight="1" x14ac:dyDescent="0.25">
      <c r="B232" s="444" t="s">
        <v>8</v>
      </c>
      <c r="C232" s="445"/>
      <c r="D232" s="445"/>
      <c r="E232" s="445"/>
      <c r="F232" s="445"/>
      <c r="G232" s="445"/>
      <c r="H232" s="445"/>
      <c r="I232" s="445"/>
      <c r="J232" s="445"/>
      <c r="K232" s="446"/>
      <c r="L232" s="190"/>
      <c r="M232" s="190"/>
    </row>
    <row r="233" spans="2:13" ht="6" customHeight="1" thickBot="1" x14ac:dyDescent="0.3">
      <c r="B233" s="86"/>
      <c r="C233" s="87"/>
      <c r="D233" s="87"/>
      <c r="E233" s="87"/>
      <c r="F233" s="87"/>
      <c r="G233" s="87"/>
      <c r="H233" s="87"/>
      <c r="I233" s="87"/>
      <c r="J233" s="87"/>
      <c r="K233" s="88"/>
      <c r="L233" s="87"/>
      <c r="M233" s="87"/>
    </row>
    <row r="234" spans="2:13" ht="62.25" customHeight="1" thickBot="1" x14ac:dyDescent="0.3">
      <c r="B234" s="83"/>
      <c r="C234" s="393" t="s">
        <v>110</v>
      </c>
      <c r="D234" s="394" t="s">
        <v>111</v>
      </c>
      <c r="E234" s="395" t="s">
        <v>112</v>
      </c>
      <c r="F234" s="396" t="str">
        <f>E208</f>
        <v>LANDET KVANTUM UKE 45</v>
      </c>
      <c r="G234" s="396" t="str">
        <f>F208</f>
        <v>LANDET KVANTUM T.O.M UKE 45</v>
      </c>
      <c r="H234" s="396" t="s">
        <v>63</v>
      </c>
      <c r="I234" s="397" t="str">
        <f>H208</f>
        <v>LANDET KVANTUM T.O.M. UKE 45 2017</v>
      </c>
      <c r="J234" s="81"/>
      <c r="K234" s="121"/>
      <c r="L234" s="119"/>
      <c r="M234" s="119"/>
    </row>
    <row r="235" spans="2:13" s="98" customFormat="1" ht="14.1" customHeight="1" thickBot="1" x14ac:dyDescent="0.3">
      <c r="B235" s="162"/>
      <c r="C235" s="112" t="s">
        <v>113</v>
      </c>
      <c r="D235" s="433">
        <v>2075</v>
      </c>
      <c r="E235" s="436">
        <v>2075</v>
      </c>
      <c r="F235" s="398">
        <f>SUM(F236:F237)</f>
        <v>0</v>
      </c>
      <c r="G235" s="398">
        <f>SUM(G236:G237)</f>
        <v>2083.9490000000001</v>
      </c>
      <c r="H235" s="436">
        <f>E235-G235</f>
        <v>-8.9490000000000691</v>
      </c>
      <c r="I235" s="398">
        <f>SUM(I236:I237)</f>
        <v>2310.6381000000001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399" t="s">
        <v>87</v>
      </c>
      <c r="D236" s="434"/>
      <c r="E236" s="437"/>
      <c r="F236" s="400"/>
      <c r="G236" s="400">
        <v>1636.6134999999999</v>
      </c>
      <c r="H236" s="437"/>
      <c r="I236" s="400">
        <v>1842.7294999999999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399" t="s">
        <v>89</v>
      </c>
      <c r="D237" s="435"/>
      <c r="E237" s="438"/>
      <c r="F237" s="401"/>
      <c r="G237" s="401">
        <v>447.33550000000002</v>
      </c>
      <c r="H237" s="438"/>
      <c r="I237" s="401">
        <v>467.90859999999998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112" t="s">
        <v>114</v>
      </c>
      <c r="D238" s="433">
        <v>1582</v>
      </c>
      <c r="E238" s="436">
        <v>1888</v>
      </c>
      <c r="F238" s="398">
        <f>SUM(F239:F240)</f>
        <v>0</v>
      </c>
      <c r="G238" s="398">
        <f>SUM(G239:G240)</f>
        <v>1709.5282999999999</v>
      </c>
      <c r="H238" s="436">
        <f>E238-G238</f>
        <v>178.47170000000006</v>
      </c>
      <c r="I238" s="398">
        <f>SUM(I239:I240)</f>
        <v>1946.3164000000002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399" t="s">
        <v>87</v>
      </c>
      <c r="D239" s="434"/>
      <c r="E239" s="437"/>
      <c r="F239" s="400"/>
      <c r="G239" s="400">
        <v>1425.3218999999999</v>
      </c>
      <c r="H239" s="437"/>
      <c r="I239" s="400">
        <v>1597.13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399" t="s">
        <v>89</v>
      </c>
      <c r="D240" s="435"/>
      <c r="E240" s="438"/>
      <c r="F240" s="401"/>
      <c r="G240" s="401">
        <v>284.20639999999997</v>
      </c>
      <c r="H240" s="438"/>
      <c r="I240" s="401">
        <v>349.18639999999999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112" t="s">
        <v>115</v>
      </c>
      <c r="D241" s="433">
        <v>1582</v>
      </c>
      <c r="E241" s="436">
        <v>1888</v>
      </c>
      <c r="F241" s="398">
        <f>SUM(F242:F243)</f>
        <v>71.535600000000002</v>
      </c>
      <c r="G241" s="398">
        <f>SUM(G242:G243)</f>
        <v>792.91980000000001</v>
      </c>
      <c r="H241" s="436">
        <f>E241-G241</f>
        <v>1095.0801999999999</v>
      </c>
      <c r="I241" s="398">
        <f>SUM(I242:I243)</f>
        <v>1177.3437999999999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399" t="s">
        <v>87</v>
      </c>
      <c r="D242" s="434"/>
      <c r="E242" s="437"/>
      <c r="F242" s="400">
        <v>50.033000000000001</v>
      </c>
      <c r="G242" s="400">
        <v>642.27250000000004</v>
      </c>
      <c r="H242" s="437"/>
      <c r="I242" s="400">
        <v>954.56849999999997</v>
      </c>
      <c r="J242" s="163"/>
      <c r="K242" s="97"/>
      <c r="L242" s="101"/>
      <c r="M242" s="101"/>
    </row>
    <row r="243" spans="2:13" s="98" customFormat="1" ht="14.1" customHeight="1" thickBot="1" x14ac:dyDescent="0.3">
      <c r="B243" s="162"/>
      <c r="C243" s="399" t="s">
        <v>89</v>
      </c>
      <c r="D243" s="435"/>
      <c r="E243" s="438"/>
      <c r="F243" s="401">
        <v>21.502600000000001</v>
      </c>
      <c r="G243" s="401">
        <v>150.6473</v>
      </c>
      <c r="H243" s="438"/>
      <c r="I243" s="401">
        <v>222.77529999999999</v>
      </c>
      <c r="J243" s="163"/>
      <c r="K243" s="97"/>
      <c r="L243" s="101"/>
      <c r="M243" s="101"/>
    </row>
    <row r="244" spans="2:13" s="98" customFormat="1" ht="14.1" customHeight="1" thickBot="1" x14ac:dyDescent="0.3">
      <c r="B244" s="90"/>
      <c r="C244" s="110" t="s">
        <v>55</v>
      </c>
      <c r="D244" s="432"/>
      <c r="E244" s="432"/>
      <c r="F244" s="220">
        <v>3.2690000000000001</v>
      </c>
      <c r="G244" s="220">
        <v>16.751999999999999</v>
      </c>
      <c r="H244" s="430"/>
      <c r="I244" s="220">
        <v>2</v>
      </c>
      <c r="J244" s="91"/>
      <c r="K244" s="92"/>
      <c r="L244" s="193"/>
      <c r="M244" s="193"/>
    </row>
    <row r="245" spans="2:13" ht="16.5" thickBot="1" x14ac:dyDescent="0.3">
      <c r="B245" s="83"/>
      <c r="C245" s="113" t="s">
        <v>52</v>
      </c>
      <c r="D245" s="431">
        <f>SUM(D235:D244)</f>
        <v>5239</v>
      </c>
      <c r="E245" s="431">
        <f t="shared" ref="E245:H245" si="11">SUM(E235:E244)</f>
        <v>5851</v>
      </c>
      <c r="F245" s="186">
        <f>F235+F238+F241+F244</f>
        <v>74.804600000000008</v>
      </c>
      <c r="G245" s="186">
        <f>G235+G238+G241+G244</f>
        <v>4603.1491000000005</v>
      </c>
      <c r="H245" s="431">
        <f t="shared" si="11"/>
        <v>1264.6028999999999</v>
      </c>
      <c r="I245" s="186">
        <f>I235+I238+I241+I244</f>
        <v>5436.2982999999995</v>
      </c>
      <c r="J245" s="81"/>
      <c r="K245" s="121"/>
      <c r="L245" s="119"/>
      <c r="M245" s="119"/>
    </row>
    <row r="246" spans="2:13" s="71" customFormat="1" ht="9" customHeight="1" x14ac:dyDescent="0.25">
      <c r="B246" s="83"/>
      <c r="C246" s="66"/>
      <c r="D246" s="99"/>
      <c r="E246" s="99"/>
      <c r="F246" s="99"/>
      <c r="G246" s="99"/>
      <c r="H246" s="81"/>
      <c r="I246" s="81"/>
      <c r="J246" s="81"/>
      <c r="K246" s="121"/>
      <c r="L246" s="119"/>
      <c r="M246" s="119"/>
    </row>
    <row r="247" spans="2:13" ht="14.1" customHeight="1" thickBot="1" x14ac:dyDescent="0.3">
      <c r="B247" s="153"/>
      <c r="C247" s="155"/>
      <c r="D247" s="155"/>
      <c r="E247" s="155"/>
      <c r="F247" s="155"/>
      <c r="G247" s="105"/>
      <c r="H247" s="105"/>
      <c r="I247" s="155"/>
      <c r="J247" s="155"/>
      <c r="K247" s="156"/>
      <c r="L247" s="119"/>
      <c r="M247" s="119"/>
    </row>
    <row r="248" spans="2:13" ht="20.25" customHeight="1" thickTop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65"/>
    </row>
    <row r="252" spans="2:13" ht="14.1" hidden="1" customHeight="1" x14ac:dyDescent="0.25">
      <c r="F252" s="65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50:D150"/>
    <mergeCell ref="B206:K206"/>
    <mergeCell ref="C198:D198"/>
    <mergeCell ref="B196:K196"/>
    <mergeCell ref="C52:D52"/>
    <mergeCell ref="C168:D168"/>
    <mergeCell ref="E168:F168"/>
    <mergeCell ref="G168:H168"/>
    <mergeCell ref="B177:K177"/>
    <mergeCell ref="C110:D110"/>
    <mergeCell ref="E110:F110"/>
    <mergeCell ref="G110:H110"/>
    <mergeCell ref="B118:K118"/>
    <mergeCell ref="B166:K166"/>
    <mergeCell ref="D60:D61"/>
    <mergeCell ref="G60:G61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B2:K2"/>
    <mergeCell ref="B7:K7"/>
    <mergeCell ref="C9:D9"/>
    <mergeCell ref="E9:F9"/>
    <mergeCell ref="G9:H9"/>
    <mergeCell ref="B223:K223"/>
    <mergeCell ref="C225:D225"/>
    <mergeCell ref="B232:K232"/>
    <mergeCell ref="D235:D237"/>
    <mergeCell ref="E235:E237"/>
    <mergeCell ref="H235:H237"/>
    <mergeCell ref="D238:D240"/>
    <mergeCell ref="E238:E240"/>
    <mergeCell ref="H238:H240"/>
    <mergeCell ref="D241:D243"/>
    <mergeCell ref="E241:E243"/>
    <mergeCell ref="H241:H24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45
&amp;"-,Normal"&amp;11(iht. mottatte landings- og sluttsedler fra fiskesalgslagene; alle tallstørrelser i hele tonn)&amp;R13.11.2018
</oddHeader>
    <oddFooter>&amp;LFiskeridirektoratet&amp;CReguleringsseksjonen&amp;RKjetil Gramstad</oddFooter>
  </headerFooter>
  <rowBreaks count="2" manualBreakCount="2">
    <brk id="71" max="16383" man="1"/>
    <brk id="1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UKE_45_2018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2018-11-06T13:50:25Z</cp:lastPrinted>
  <dcterms:created xsi:type="dcterms:W3CDTF">2011-07-06T12:13:20Z</dcterms:created>
  <dcterms:modified xsi:type="dcterms:W3CDTF">2018-11-14T10:20:15Z</dcterms:modified>
</cp:coreProperties>
</file>