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Ressurs\Brukere\sylia\UKESTATISTIKKEN\2021\"/>
    </mc:Choice>
  </mc:AlternateContent>
  <bookViews>
    <workbookView xWindow="0" yWindow="0" windowWidth="19200" windowHeight="7050" tabRatio="374"/>
  </bookViews>
  <sheets>
    <sheet name="UKE_52_2021" sheetId="1" r:id="rId1"/>
  </sheets>
  <definedNames>
    <definedName name="Z_14D440E4_F18A_4F78_9989_38C1B133222D_.wvu.Cols" localSheetId="0" hidden="1">UKE_52_2021!#REF!</definedName>
    <definedName name="Z_14D440E4_F18A_4F78_9989_38C1B133222D_.wvu.PrintArea" localSheetId="0" hidden="1">UKE_52_2021!$B$1:$J$344</definedName>
    <definedName name="Z_14D440E4_F18A_4F78_9989_38C1B133222D_.wvu.Rows" localSheetId="0" hidden="1">UKE_52_2021!#REF!,UKE_52_2021!#REF!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53" i="1" l="1"/>
  <c r="F35" i="1" l="1"/>
  <c r="F31" i="1"/>
  <c r="F30" i="1"/>
  <c r="F29" i="1"/>
  <c r="F28" i="1"/>
  <c r="G27" i="1"/>
  <c r="G29" i="1"/>
  <c r="G31" i="1"/>
  <c r="G30" i="1"/>
  <c r="G35" i="1"/>
  <c r="G28" i="1"/>
  <c r="H190" i="1" l="1"/>
  <c r="H41" i="1" l="1"/>
  <c r="F147" i="1" l="1"/>
  <c r="F53" i="1" l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H301" i="1" l="1"/>
  <c r="H153" i="1"/>
  <c r="H148" i="1"/>
  <c r="H143" i="1"/>
  <c r="H142" i="1"/>
  <c r="I34" i="1" l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3" i="1" s="1"/>
  <c r="H42" i="1"/>
  <c r="E53" i="1"/>
  <c r="G53" i="1"/>
  <c r="F54" i="1"/>
  <c r="G54" i="1" s="1"/>
  <c r="H54" i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G120" i="1" s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6" i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6" i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G162" i="1" l="1"/>
  <c r="F162" i="1"/>
  <c r="E120" i="1"/>
  <c r="D162" i="1"/>
  <c r="H342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6" i="1"/>
  <c r="G43" i="1" s="1"/>
  <c r="H26" i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<sst xmlns="http://schemas.openxmlformats.org/spreadsheetml/2006/main" count="265" uniqueCount="143">
  <si>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</si>
  <si>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</si>
  <si>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</si>
  <si>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</si>
  <si>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</si>
  <si>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</si>
  <si>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</si>
  <si>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</si>
  <si>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</si>
  <si>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</si>
  <si>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</si>
  <si>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</si>
  <si>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</si>
  <si>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</si>
  <si>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</si>
  <si>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</si>
  <si>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</si>
  <si>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</si>
  <si>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</si>
  <si>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</si>
  <si>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</si>
  <si>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</si>
  <si>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</si>
  <si>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</si>
  <si>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</si>
  <si>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</si>
  <si>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</si>
  <si>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</si>
  <si>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</si>
  <si>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</si>
  <si>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</si>
  <si>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</si>
  <si>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</si>
  <si>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</si>
  <si>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</si>
  <si>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</si>
  <si>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</si>
  <si>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</si>
  <si>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</si>
  <si>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</si>
  <si>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</si>
  <si>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</si>
  <si>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</si>
  <si>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</si>
  <si>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</si>
  <si>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</si>
  <si>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</si>
  <si>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</si>
  <si>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</si>
  <si>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</si>
  <si>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</si>
  <si>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</si>
  <si>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</si>
  <si>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</si>
  <si>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</si>
  <si>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</si>
  <si>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</si>
  <si>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</si>
  <si>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</si>
  <si>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</si>
  <si>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</si>
  <si>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</si>
  <si>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</si>
  <si>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</si>
  <si>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</si>
  <si>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</si>
  <si>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</si>
  <si>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</si>
  <si>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</si>
  <si>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</si>
  <si>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</si>
  <si>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</si>
  <si>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</si>
  <si>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</si>
  <si>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</si>
  <si>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</si>
  <si>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</si>
  <si>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</si>
  <si>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</si>
  <si>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</si>
  <si>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</si>
  <si>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</si>
  <si>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</si>
  <si>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</si>
  <si>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</si>
  <si>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</si>
  <si>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</si>
  <si>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</si>
  <si>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</si>
  <si>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</si>
  <si>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</si>
  <si>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</si>
  <si>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</si>
  <si>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</si>
  <si>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</si>
  <si>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</si>
  <si>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</si>
  <si>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</si>
  <si>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</si>
  <si>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</si>
  <si>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</si>
  <si>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</si>
  <si>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</si>
  <si>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</si>
  <si>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</si>
  <si>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</si>
  <si>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</si>
  <si>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</si>
  <si>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</si>
  <si>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</si>
  <si>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</si>
  <si>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</si>
  <si>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</si>
  <si>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</si>
  <si>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</si>
  <si>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</si>
  <si>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</si>
  <si>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</si>
  <si>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</si>
  <si>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</si>
  <si>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</si>
  <si>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</si>
  <si>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</si>
  <si>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</si>
  <si>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</si>
  <si>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</si>
  <si>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</si>
  <si>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</si>
  <si>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</si>
  <si>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</si>
  <si>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</si>
  <si>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</si>
  <si>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</si>
  <si>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</si>
  <si>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54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</si>
  <si>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595 tonn, men det legges til grunn at hele avsetningen tas</t>
    </r>
  </si>
  <si>
    <t>FANGST UKE 52</t>
  </si>
  <si>
    <t>FANGST T.O.M UKE 52</t>
  </si>
  <si>
    <t>RESTKVOTER UKE 52</t>
  </si>
  <si>
    <t>FANGST T.O.M. UKE 52 2020</t>
  </si>
  <si>
    <r>
      <t xml:space="preserve">3 </t>
    </r>
    <r>
      <rPr>
        <sz val="9"/>
        <color indexed="8"/>
        <rFont val="Calibri"/>
        <family val="2"/>
      </rPr>
      <t>Registrert rekreasjonsfiske utgjør 994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</si>
  <si>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10 325 tonn sei med konvensjonelle redskap som belastes notkvoten pr. uke 52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</si>
  <si>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Det er beregnet fisket 3 026 tonn som er overført fra torsketrål til seitrål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</si>
</sst>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0" fillId="0" borderId="4" xfId="0" applyBorder="1"/>
    <xf numFmtId="0" fontId="0" fillId="0" borderId="26" xfId="0" applyBorder="1"/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110" zoomScaleNormal="110" zoomScaleSheetLayoutView="100" zoomScalePageLayoutView="110" workbookViewId="0">
      <selection activeCell="J22" sqref="J22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13" t="s">
        <v>132</v>
      </c>
      <c r="C2" s="414"/>
      <c r="D2" s="414"/>
      <c r="E2" s="414"/>
      <c r="F2" s="414"/>
      <c r="G2" s="414"/>
      <c r="H2" s="414"/>
      <c r="I2" s="414"/>
      <c r="J2" s="415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6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8" t="s">
        <v>1</v>
      </c>
      <c r="D11" s="409"/>
      <c r="E11" s="408" t="s">
        <v>18</v>
      </c>
      <c r="F11" s="409"/>
      <c r="G11" s="408" t="s">
        <v>19</v>
      </c>
      <c r="H11" s="409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7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7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7"/>
    </row>
    <row r="15" spans="1:10" ht="15.75" customHeight="1" thickBot="1" x14ac:dyDescent="0.3">
      <c r="A15" s="26"/>
      <c r="B15" s="52"/>
      <c r="C15" s="96" t="s">
        <v>115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7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7"/>
    </row>
    <row r="17" spans="1:10" ht="15" customHeight="1" x14ac:dyDescent="0.25">
      <c r="A17" s="8"/>
      <c r="B17" s="55"/>
      <c r="C17" s="155" t="s">
        <v>133</v>
      </c>
      <c r="D17" s="155"/>
      <c r="E17" s="155"/>
      <c r="F17" s="155"/>
      <c r="G17" s="155"/>
      <c r="H17" s="99"/>
      <c r="I17" s="99"/>
      <c r="J17" s="288"/>
    </row>
    <row r="18" spans="1:10" ht="15" customHeight="1" thickBot="1" x14ac:dyDescent="0.3">
      <c r="A18" s="26"/>
      <c r="B18" s="58"/>
      <c r="C18" s="130"/>
      <c r="D18" s="130"/>
      <c r="E18" s="282"/>
      <c r="F18" s="130"/>
      <c r="G18" s="130"/>
      <c r="H18" s="130"/>
      <c r="I18" s="130"/>
      <c r="J18" s="289"/>
    </row>
    <row r="19" spans="1:10" ht="15" customHeight="1" x14ac:dyDescent="0.25">
      <c r="A19" s="26"/>
      <c r="B19" s="52"/>
      <c r="C19" s="118"/>
      <c r="D19" s="118"/>
      <c r="E19" s="283"/>
      <c r="F19" s="118"/>
      <c r="G19" s="118"/>
      <c r="H19" s="118"/>
      <c r="I19" s="118"/>
      <c r="J19" s="290"/>
    </row>
    <row r="20" spans="1:10" ht="15" customHeight="1" x14ac:dyDescent="0.25">
      <c r="A20" s="26"/>
      <c r="B20" s="52"/>
      <c r="C20" s="24" t="s">
        <v>124</v>
      </c>
      <c r="D20" s="118"/>
      <c r="E20" s="283"/>
      <c r="F20" s="118"/>
      <c r="G20" s="118"/>
      <c r="H20" s="118"/>
      <c r="I20" s="118"/>
      <c r="J20" s="290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81">
        <f t="shared" si="0"/>
        <v>8423.5490900000004</v>
      </c>
      <c r="G23" s="172">
        <f t="shared" si="0"/>
        <v>119373.04525</v>
      </c>
      <c r="H23" s="172">
        <f t="shared" si="0"/>
        <v>11065.954750000006</v>
      </c>
      <c r="I23" s="172">
        <f t="shared" si="0"/>
        <v>103943.54627000001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129707</v>
      </c>
      <c r="F24" s="173">
        <v>8316.8765899999999</v>
      </c>
      <c r="G24" s="173">
        <v>118680.43704999999</v>
      </c>
      <c r="H24" s="173">
        <f>E24-G24</f>
        <v>11026.562950000007</v>
      </c>
      <c r="I24" s="173">
        <v>103167.16521000001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4">
        <v>106.6725</v>
      </c>
      <c r="G25" s="173">
        <v>692.60820000000001</v>
      </c>
      <c r="H25" s="173">
        <f>E25-G25</f>
        <v>39.391799999999989</v>
      </c>
      <c r="I25" s="173">
        <v>776.38106000000005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81">
        <f t="shared" si="1"/>
        <v>3069.9886299999998</v>
      </c>
      <c r="G26" s="172">
        <f t="shared" si="1"/>
        <v>246544.637151</v>
      </c>
      <c r="H26" s="172">
        <f t="shared" si="1"/>
        <v>35368.362848999997</v>
      </c>
      <c r="I26" s="172">
        <f t="shared" si="1"/>
        <v>214377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84">
        <f t="shared" si="2"/>
        <v>677</v>
      </c>
      <c r="G27" s="175">
        <f>G28+G29+G30+G31+G32</f>
        <v>196059.997971</v>
      </c>
      <c r="H27" s="175">
        <f t="shared" si="2"/>
        <v>24626.002028999996</v>
      </c>
      <c r="I27" s="175">
        <f t="shared" si="2"/>
        <v>164850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52674</v>
      </c>
      <c r="F28" s="176">
        <f>120-E55</f>
        <v>102</v>
      </c>
      <c r="G28" s="176">
        <f>47310.98754-F55</f>
        <v>43661.987540000002</v>
      </c>
      <c r="H28" s="176">
        <f t="shared" ref="H28:H34" si="3">E28-G28</f>
        <v>9012.0124599999981</v>
      </c>
      <c r="I28" s="176">
        <v>38553</v>
      </c>
      <c r="J28" s="387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58310</v>
      </c>
      <c r="F29" s="176">
        <f>409-E56</f>
        <v>376</v>
      </c>
      <c r="G29" s="176">
        <f>59139.73719-F56-14</f>
        <v>52495.73719</v>
      </c>
      <c r="H29" s="176">
        <f t="shared" si="3"/>
        <v>5814.2628100000002</v>
      </c>
      <c r="I29" s="176">
        <v>39961</v>
      </c>
      <c r="J29" s="387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54344</v>
      </c>
      <c r="F30" s="176">
        <f>143-E57</f>
        <v>130</v>
      </c>
      <c r="G30" s="176">
        <f>50619.757309-F57-62</f>
        <v>45544.757309000001</v>
      </c>
      <c r="H30" s="176">
        <f t="shared" si="3"/>
        <v>8799.2426909999995</v>
      </c>
      <c r="I30" s="176">
        <v>41700</v>
      </c>
      <c r="J30" s="387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40088</v>
      </c>
      <c r="F31" s="176">
        <f>5-E58</f>
        <v>4</v>
      </c>
      <c r="G31" s="176">
        <f>39223.515932-F58-158</f>
        <v>36943.515932000002</v>
      </c>
      <c r="H31" s="176">
        <f t="shared" si="3"/>
        <v>3144.4840679999979</v>
      </c>
      <c r="I31" s="176">
        <v>27578</v>
      </c>
      <c r="J31" s="387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65</v>
      </c>
      <c r="G32" s="176">
        <f>F54</f>
        <v>17414</v>
      </c>
      <c r="H32" s="176">
        <f t="shared" si="3"/>
        <v>-2144</v>
      </c>
      <c r="I32" s="176">
        <v>17058</v>
      </c>
      <c r="J32" s="387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35114</v>
      </c>
      <c r="F33" s="184">
        <v>2349.9886299999998</v>
      </c>
      <c r="G33" s="175">
        <v>31042.639179999998</v>
      </c>
      <c r="H33" s="175">
        <f t="shared" si="3"/>
        <v>4071.3608200000017</v>
      </c>
      <c r="I33" s="175">
        <v>27982</v>
      </c>
      <c r="J33" s="387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84">
        <f>F35+F36</f>
        <v>43</v>
      </c>
      <c r="G34" s="175">
        <f>G35+G36</f>
        <v>19442</v>
      </c>
      <c r="H34" s="175">
        <f t="shared" si="3"/>
        <v>6671</v>
      </c>
      <c r="I34" s="175">
        <f>I35+I36</f>
        <v>21545</v>
      </c>
      <c r="J34" s="387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0">
        <v>24243</v>
      </c>
      <c r="F35" s="220">
        <f>43-E59-E60</f>
        <v>43</v>
      </c>
      <c r="G35" s="176">
        <f>22533-F59-F60</f>
        <v>18313</v>
      </c>
      <c r="H35" s="176">
        <f t="shared" ref="H35:H42" si="4">E35-G35</f>
        <v>5930</v>
      </c>
      <c r="I35" s="176">
        <v>19443</v>
      </c>
      <c r="J35" s="387"/>
    </row>
    <row r="36" spans="1:13" ht="14.1" customHeight="1" thickBot="1" x14ac:dyDescent="0.3">
      <c r="A36" s="10"/>
      <c r="B36" s="63"/>
      <c r="C36" s="267" t="s">
        <v>71</v>
      </c>
      <c r="D36" s="268">
        <v>1870</v>
      </c>
      <c r="E36" s="176">
        <v>1870</v>
      </c>
      <c r="F36" s="176">
        <f>E59</f>
        <v>0</v>
      </c>
      <c r="G36" s="269">
        <f>F59</f>
        <v>1129</v>
      </c>
      <c r="H36" s="269">
        <f t="shared" si="4"/>
        <v>741</v>
      </c>
      <c r="I36" s="269">
        <v>2102</v>
      </c>
      <c r="J36" s="387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1551</v>
      </c>
      <c r="H37" s="179">
        <f t="shared" si="4"/>
        <v>949</v>
      </c>
      <c r="I37" s="179">
        <v>1364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92">
        <v>969</v>
      </c>
      <c r="F38" s="392">
        <v>17</v>
      </c>
      <c r="G38" s="392">
        <v>630</v>
      </c>
      <c r="H38" s="392">
        <f t="shared" si="4"/>
        <v>339</v>
      </c>
      <c r="I38" s="392">
        <v>639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179">
        <f>E60</f>
        <v>0</v>
      </c>
      <c r="G39" s="392">
        <f>F60</f>
        <v>3091</v>
      </c>
      <c r="H39" s="392">
        <f t="shared" si="4"/>
        <v>785</v>
      </c>
      <c r="I39" s="392">
        <v>3510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179">
        <v>1</v>
      </c>
      <c r="G40" s="392">
        <v>7000</v>
      </c>
      <c r="H40" s="392">
        <f t="shared" si="4"/>
        <v>0</v>
      </c>
      <c r="I40" s="392">
        <v>7000</v>
      </c>
      <c r="J40" s="61"/>
    </row>
    <row r="41" spans="1:13" ht="17.25" customHeight="1" thickBot="1" x14ac:dyDescent="0.3">
      <c r="A41" s="26"/>
      <c r="B41" s="52"/>
      <c r="C41" s="104" t="s">
        <v>118</v>
      </c>
      <c r="D41" s="187">
        <v>6250</v>
      </c>
      <c r="E41" s="179">
        <v>6250</v>
      </c>
      <c r="F41" s="179">
        <v>208</v>
      </c>
      <c r="G41" s="392">
        <v>5629</v>
      </c>
      <c r="H41" s="392">
        <f t="shared" si="4"/>
        <v>621</v>
      </c>
      <c r="I41" s="392"/>
      <c r="J41" s="61"/>
      <c r="M41" s="376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179"/>
      <c r="G42" s="392">
        <v>340</v>
      </c>
      <c r="H42" s="392">
        <f t="shared" si="4"/>
        <v>-340</v>
      </c>
      <c r="I42" s="392">
        <v>169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188">
        <f t="shared" si="5"/>
        <v>11719.53772</v>
      </c>
      <c r="G43" s="188">
        <f>G23+G26+G37+G38+G39+G40+G41+G42</f>
        <v>384158.682401</v>
      </c>
      <c r="H43" s="188">
        <f>H23+H26+H37+H38+H39+H40+H41+H42</f>
        <v>48788.317599000002</v>
      </c>
      <c r="I43" s="378">
        <f t="shared" si="5"/>
        <v>331002.54626999999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1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112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2"/>
      <c r="F50" s="130"/>
      <c r="G50" s="130"/>
      <c r="H50" s="130"/>
      <c r="I50" s="130"/>
      <c r="J50" s="289"/>
    </row>
    <row r="51" spans="1:10" ht="33" customHeight="1" x14ac:dyDescent="0.25">
      <c r="A51" s="8"/>
      <c r="B51" s="55"/>
      <c r="C51" s="419" t="s">
        <v>125</v>
      </c>
      <c r="D51" s="419"/>
      <c r="E51" s="419"/>
      <c r="F51" s="419"/>
      <c r="G51" s="419"/>
      <c r="H51" s="419"/>
      <c r="I51" s="277"/>
      <c r="J51" s="279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0" t="s">
        <v>17</v>
      </c>
      <c r="D53" s="167" t="s">
        <v>123</v>
      </c>
      <c r="E53" s="167" t="str">
        <f>F22</f>
        <v>FANGST UKE 52</v>
      </c>
      <c r="F53" s="167" t="str">
        <f>G22</f>
        <v>FANGST T.O.M UKE 52</v>
      </c>
      <c r="G53" s="167" t="str">
        <f>H22</f>
        <v>RESTKVOTER UKE 52</v>
      </c>
      <c r="H53" s="167" t="str">
        <f>I22</f>
        <v>FANGST T.O.M. UKE 52 2020</v>
      </c>
      <c r="I53" s="64"/>
      <c r="J53" s="61"/>
    </row>
    <row r="54" spans="1:10" ht="14.1" customHeight="1" x14ac:dyDescent="0.25">
      <c r="A54" s="8"/>
      <c r="B54" s="55"/>
      <c r="C54" s="143" t="s">
        <v>122</v>
      </c>
      <c r="D54" s="401">
        <v>15270</v>
      </c>
      <c r="E54" s="172">
        <f>E58+E57+E56+E55</f>
        <v>65</v>
      </c>
      <c r="F54" s="172">
        <f>F58+F57+F56+F55</f>
        <v>17414</v>
      </c>
      <c r="G54" s="401">
        <f>D54-F54</f>
        <v>-2144</v>
      </c>
      <c r="H54" s="172">
        <f>H58+H57+H56+H55</f>
        <v>17058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2"/>
      <c r="E55" s="176">
        <v>18</v>
      </c>
      <c r="F55" s="176">
        <v>3649</v>
      </c>
      <c r="G55" s="402"/>
      <c r="H55" s="176">
        <v>4189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2"/>
      <c r="E56" s="176">
        <v>33</v>
      </c>
      <c r="F56" s="176">
        <v>6630</v>
      </c>
      <c r="G56" s="402"/>
      <c r="H56" s="176">
        <v>5261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2"/>
      <c r="E57" s="176">
        <v>13</v>
      </c>
      <c r="F57" s="176">
        <v>5013</v>
      </c>
      <c r="G57" s="402"/>
      <c r="H57" s="176">
        <v>5098</v>
      </c>
      <c r="I57" s="64"/>
      <c r="J57" s="61"/>
    </row>
    <row r="58" spans="1:10" ht="14.1" customHeight="1" thickBot="1" x14ac:dyDescent="0.3">
      <c r="A58" s="8"/>
      <c r="B58" s="55"/>
      <c r="C58" s="278" t="s">
        <v>69</v>
      </c>
      <c r="D58" s="403"/>
      <c r="E58" s="177">
        <v>1</v>
      </c>
      <c r="F58" s="177">
        <v>2122</v>
      </c>
      <c r="G58" s="403"/>
      <c r="H58" s="177">
        <v>2510</v>
      </c>
      <c r="I58" s="64"/>
      <c r="J58" s="61"/>
    </row>
    <row r="59" spans="1:10" ht="14.1" customHeight="1" thickBot="1" x14ac:dyDescent="0.3">
      <c r="A59" s="8"/>
      <c r="B59" s="55"/>
      <c r="C59" s="146" t="s">
        <v>120</v>
      </c>
      <c r="D59" s="281">
        <v>1870</v>
      </c>
      <c r="E59" s="386"/>
      <c r="F59" s="390">
        <v>1129</v>
      </c>
      <c r="G59" s="281">
        <f>D59-F59</f>
        <v>741</v>
      </c>
      <c r="H59" s="391">
        <v>2102</v>
      </c>
      <c r="I59" s="64"/>
      <c r="J59" s="61"/>
    </row>
    <row r="60" spans="1:10" ht="14.1" customHeight="1" thickBot="1" x14ac:dyDescent="0.3">
      <c r="A60" s="8"/>
      <c r="B60" s="55"/>
      <c r="C60" s="147" t="s">
        <v>121</v>
      </c>
      <c r="D60" s="179">
        <v>3833</v>
      </c>
      <c r="E60" s="179"/>
      <c r="F60" s="179">
        <v>3091</v>
      </c>
      <c r="G60" s="179">
        <f>D60-F60</f>
        <v>742</v>
      </c>
      <c r="H60" s="179">
        <v>3510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6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6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8" t="s">
        <v>1</v>
      </c>
      <c r="D94" s="409"/>
      <c r="E94" s="408" t="s">
        <v>18</v>
      </c>
      <c r="F94" s="410"/>
      <c r="G94" s="408" t="s">
        <v>19</v>
      </c>
      <c r="H94" s="409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7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7"/>
    </row>
    <row r="97" spans="1:10" ht="14.1" customHeight="1" thickBot="1" x14ac:dyDescent="0.3">
      <c r="B97" s="135"/>
      <c r="C97" s="96" t="s">
        <v>115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7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7"/>
    </row>
    <row r="99" spans="1:10" ht="14.25" customHeight="1" x14ac:dyDescent="0.25">
      <c r="A99" s="26"/>
      <c r="B99" s="135"/>
      <c r="C99" s="155" t="s">
        <v>119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4"/>
      <c r="D100" s="274"/>
      <c r="E100" s="274"/>
      <c r="F100" s="274"/>
      <c r="G100" s="274"/>
      <c r="H100" s="274"/>
      <c r="I100" s="140"/>
      <c r="J100" s="139"/>
    </row>
    <row r="101" spans="1:10" ht="14.1" customHeight="1" thickBot="1" x14ac:dyDescent="0.3">
      <c r="A101" s="26"/>
      <c r="B101" s="293"/>
      <c r="C101" s="130"/>
      <c r="D101" s="282"/>
      <c r="E101" s="130"/>
      <c r="F101" s="130"/>
      <c r="G101" s="130"/>
      <c r="H101" s="130"/>
      <c r="I101" s="114"/>
      <c r="J101" s="289"/>
    </row>
    <row r="102" spans="1:10" ht="20.25" customHeight="1" x14ac:dyDescent="0.25">
      <c r="A102" s="26"/>
      <c r="B102" s="135"/>
      <c r="C102" s="24" t="str">
        <f>C20</f>
        <v>KVOTE- OG FANGSTOVERSIKT</v>
      </c>
      <c r="D102" s="274"/>
      <c r="E102" s="274"/>
      <c r="F102" s="274"/>
      <c r="G102" s="274"/>
      <c r="H102" s="274"/>
      <c r="I102" s="141"/>
      <c r="J102" s="139"/>
    </row>
    <row r="103" spans="1:10" ht="11.25" customHeight="1" thickBot="1" x14ac:dyDescent="0.35">
      <c r="A103" s="26"/>
      <c r="B103" s="52"/>
      <c r="C103" s="284"/>
      <c r="D103" s="284"/>
      <c r="E103" s="284"/>
      <c r="F103" s="284"/>
      <c r="G103" s="284"/>
      <c r="H103" s="284"/>
      <c r="I103" s="284"/>
      <c r="J103" s="294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52</v>
      </c>
      <c r="G104" s="108" t="str">
        <f>G22</f>
        <v>FANGST T.O.M UKE 52</v>
      </c>
      <c r="H104" s="108" t="str">
        <f>H22</f>
        <v>RESTKVOTER UKE 52</v>
      </c>
      <c r="I104" s="108" t="str">
        <f>I22</f>
        <v>FANGST T.O.M. UKE 52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81">
        <f t="shared" si="6"/>
        <v>2872.5249100000001</v>
      </c>
      <c r="G105" s="172">
        <f t="shared" si="6"/>
        <v>51048.027520000003</v>
      </c>
      <c r="H105" s="172">
        <f t="shared" si="6"/>
        <v>-3612.0275200000005</v>
      </c>
      <c r="I105" s="172">
        <f t="shared" si="6"/>
        <v>32747.545259999999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46611</v>
      </c>
      <c r="F106" s="173">
        <v>2792.67731</v>
      </c>
      <c r="G106" s="173">
        <v>50193.393700000001</v>
      </c>
      <c r="H106" s="173">
        <f>E106-G106</f>
        <v>-3582.3937000000005</v>
      </c>
      <c r="I106" s="173">
        <v>32439.024659999999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>
        <v>79.8476</v>
      </c>
      <c r="G107" s="174">
        <v>854.63382000000001</v>
      </c>
      <c r="H107" s="174">
        <f>E107-G107</f>
        <v>-29.633820000000014</v>
      </c>
      <c r="I107" s="174">
        <v>308.5206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81">
        <f>F109+F114+F115</f>
        <v>913.64285000000007</v>
      </c>
      <c r="G108" s="172">
        <f t="shared" si="7"/>
        <v>48358.27822</v>
      </c>
      <c r="H108" s="172">
        <f t="shared" si="7"/>
        <v>27903.72178</v>
      </c>
      <c r="I108" s="172">
        <f t="shared" si="7"/>
        <v>55023.420080000004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84">
        <f t="shared" si="8"/>
        <v>151.30559000000002</v>
      </c>
      <c r="G109" s="175">
        <f t="shared" si="8"/>
        <v>36816.413079999998</v>
      </c>
      <c r="H109" s="175">
        <f t="shared" si="8"/>
        <v>21407.586920000002</v>
      </c>
      <c r="I109" s="175">
        <f t="shared" si="8"/>
        <v>40735.670680000003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15830</v>
      </c>
      <c r="F110" s="176">
        <v>20.022490000000001</v>
      </c>
      <c r="G110" s="176">
        <v>5522.4803199999997</v>
      </c>
      <c r="H110" s="176">
        <f>E110-G110</f>
        <v>10307.519680000001</v>
      </c>
      <c r="I110" s="176">
        <v>7451.55753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16201</v>
      </c>
      <c r="F111" s="176">
        <v>100.05405</v>
      </c>
      <c r="G111" s="176">
        <v>12222.518749999999</v>
      </c>
      <c r="H111" s="176">
        <f t="shared" ref="H111:H119" si="9">E111-G111</f>
        <v>3978.4812500000007</v>
      </c>
      <c r="I111" s="176">
        <v>12414.97525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16577</v>
      </c>
      <c r="F112" s="176">
        <v>30.73771</v>
      </c>
      <c r="G112" s="176">
        <v>12551.099620000001</v>
      </c>
      <c r="H112" s="176">
        <f t="shared" si="9"/>
        <v>4025.9003799999991</v>
      </c>
      <c r="I112" s="176">
        <v>12465.74397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9616</v>
      </c>
      <c r="F113" s="176">
        <v>0.49134</v>
      </c>
      <c r="G113" s="176">
        <v>6520.3143899999995</v>
      </c>
      <c r="H113" s="176">
        <f t="shared" si="9"/>
        <v>3095.6856100000005</v>
      </c>
      <c r="I113" s="176">
        <v>8403.3939300000002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11846</v>
      </c>
      <c r="F114" s="175">
        <v>741.84495000000004</v>
      </c>
      <c r="G114" s="175">
        <v>9095.8651399999999</v>
      </c>
      <c r="H114" s="175">
        <f>E114-G114</f>
        <v>2750.1348600000001</v>
      </c>
      <c r="I114" s="175">
        <v>12026.749400000001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6192</v>
      </c>
      <c r="F115" s="198">
        <v>20.49231</v>
      </c>
      <c r="G115" s="198">
        <v>2446</v>
      </c>
      <c r="H115" s="198">
        <f t="shared" si="9"/>
        <v>3746</v>
      </c>
      <c r="I115" s="198">
        <v>2261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92">
        <v>379</v>
      </c>
      <c r="F116" s="392"/>
      <c r="G116" s="392">
        <v>63.010629999999999</v>
      </c>
      <c r="H116" s="392">
        <f t="shared" si="9"/>
        <v>315.98937000000001</v>
      </c>
      <c r="I116" s="392">
        <v>31.167480000000001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3.8760000000000003E-2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118</v>
      </c>
      <c r="D118" s="187">
        <v>3000</v>
      </c>
      <c r="E118" s="179">
        <v>3000</v>
      </c>
      <c r="F118" s="179">
        <v>73.572800000000001</v>
      </c>
      <c r="G118" s="179">
        <v>1095.96541</v>
      </c>
      <c r="H118" s="179">
        <f t="shared" si="9"/>
        <v>1904.03459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/>
      <c r="G119" s="179">
        <v>65</v>
      </c>
      <c r="H119" s="179">
        <f t="shared" si="9"/>
        <v>-65</v>
      </c>
      <c r="I119" s="179">
        <v>183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188">
        <f t="shared" si="10"/>
        <v>3859.7793200000001</v>
      </c>
      <c r="G120" s="378">
        <f>G105+G108+G116+G117++G118+G119</f>
        <v>100930.28178000002</v>
      </c>
      <c r="H120" s="378">
        <f t="shared" si="10"/>
        <v>26446.718219999999</v>
      </c>
      <c r="I120" s="378">
        <f t="shared" si="10"/>
        <v>88285.132819999999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134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113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2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2"/>
      <c r="E126" s="292"/>
      <c r="F126" s="292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5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5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5"/>
      <c r="I130" s="295"/>
      <c r="J130" s="296"/>
    </row>
    <row r="131" spans="1:10" ht="15" customHeight="1" thickBot="1" x14ac:dyDescent="0.3">
      <c r="A131" s="26"/>
      <c r="B131" s="50"/>
      <c r="C131" s="408" t="s">
        <v>1</v>
      </c>
      <c r="D131" s="409"/>
      <c r="E131" s="408" t="s">
        <v>18</v>
      </c>
      <c r="F131" s="409"/>
      <c r="G131" s="408" t="s">
        <v>19</v>
      </c>
      <c r="H131" s="409"/>
      <c r="I131" s="87"/>
      <c r="J131" s="61"/>
    </row>
    <row r="132" spans="1:10" ht="14.1" customHeight="1" x14ac:dyDescent="0.25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1" customHeight="1" x14ac:dyDescent="0.25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1" customHeight="1" x14ac:dyDescent="0.25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1" customHeight="1" thickBot="1" x14ac:dyDescent="0.3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3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39" t="s">
        <v>116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52</v>
      </c>
      <c r="G140" s="108" t="str">
        <f>G22</f>
        <v>FANGST T.O.M UKE 52</v>
      </c>
      <c r="H140" s="108" t="str">
        <f>H22</f>
        <v>RESTKVOTER UKE 52</v>
      </c>
      <c r="I140" s="108" t="str">
        <f>I22</f>
        <v>FANGST T.O.M. UKE 52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199">
        <f t="shared" si="11"/>
        <v>3974.3631600000003</v>
      </c>
      <c r="G141" s="200">
        <f t="shared" si="11"/>
        <v>64803</v>
      </c>
      <c r="H141" s="200">
        <f t="shared" si="11"/>
        <v>-4173</v>
      </c>
      <c r="I141" s="200">
        <f t="shared" si="11"/>
        <v>56583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53262</v>
      </c>
      <c r="E142" s="201">
        <v>48491</v>
      </c>
      <c r="F142" s="201">
        <v>3239.3894100000002</v>
      </c>
      <c r="G142" s="202">
        <v>51911</v>
      </c>
      <c r="H142" s="202">
        <f>E142-G142</f>
        <v>-3420</v>
      </c>
      <c r="I142" s="202">
        <v>44802</v>
      </c>
      <c r="J142" s="61"/>
    </row>
    <row r="143" spans="1:10" ht="15" x14ac:dyDescent="0.25">
      <c r="A143" s="26"/>
      <c r="B143" s="52"/>
      <c r="C143" s="144" t="s">
        <v>9</v>
      </c>
      <c r="D143" s="182">
        <v>12816</v>
      </c>
      <c r="E143" s="201">
        <v>11639</v>
      </c>
      <c r="F143" s="201">
        <v>734.97375</v>
      </c>
      <c r="G143" s="202">
        <v>12662</v>
      </c>
      <c r="H143" s="202">
        <f>E143-G143</f>
        <v>-1023</v>
      </c>
      <c r="I143" s="202">
        <v>11495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0">
        <v>500</v>
      </c>
      <c r="E144" s="203">
        <v>500</v>
      </c>
      <c r="F144" s="203"/>
      <c r="G144" s="204">
        <v>230</v>
      </c>
      <c r="H144" s="204">
        <f>E144-G144</f>
        <v>270</v>
      </c>
      <c r="I144" s="204">
        <v>286</v>
      </c>
      <c r="J144" s="61"/>
    </row>
    <row r="145" spans="1:10" ht="14.25" customHeight="1" thickBot="1" x14ac:dyDescent="0.3">
      <c r="A145" s="36"/>
      <c r="B145" s="37"/>
      <c r="C145" s="146" t="s">
        <v>90</v>
      </c>
      <c r="D145" s="241">
        <v>44985</v>
      </c>
      <c r="E145" s="205">
        <v>44112</v>
      </c>
      <c r="F145" s="205">
        <v>0</v>
      </c>
      <c r="G145" s="206">
        <v>39939</v>
      </c>
      <c r="H145" s="206">
        <f>E145-G145</f>
        <v>4173</v>
      </c>
      <c r="I145" s="206">
        <v>34472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7">
        <f t="shared" si="12"/>
        <v>324.87593000000004</v>
      </c>
      <c r="G146" s="208">
        <f t="shared" si="12"/>
        <v>64285</v>
      </c>
      <c r="H146" s="208">
        <f t="shared" si="12"/>
        <v>2023</v>
      </c>
      <c r="I146" s="208">
        <f t="shared" si="12"/>
        <v>58539</v>
      </c>
      <c r="J146" s="53"/>
    </row>
    <row r="147" spans="1:10" ht="14.1" customHeight="1" x14ac:dyDescent="0.25">
      <c r="A147" s="26"/>
      <c r="B147" s="50"/>
      <c r="C147" s="148" t="s">
        <v>91</v>
      </c>
      <c r="D147" s="242">
        <f>D148+D149+D150+D151</f>
        <v>52607</v>
      </c>
      <c r="E147" s="209">
        <f>E148+E149+E150+E151</f>
        <v>50177</v>
      </c>
      <c r="F147" s="209">
        <f>F148+F149+F150+F151</f>
        <v>305.22881000000007</v>
      </c>
      <c r="G147" s="210">
        <f>G148+G149+G151+G150</f>
        <v>49840</v>
      </c>
      <c r="H147" s="210">
        <f>H148+H149+H150+H151</f>
        <v>337</v>
      </c>
      <c r="I147" s="210">
        <f>I148+I149+I150+I151</f>
        <v>43709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13929</v>
      </c>
      <c r="E148" s="211">
        <v>14807</v>
      </c>
      <c r="F148" s="211">
        <v>43.425800000000002</v>
      </c>
      <c r="G148" s="193">
        <v>11148</v>
      </c>
      <c r="H148" s="193">
        <f>E148-G148</f>
        <v>3659</v>
      </c>
      <c r="I148" s="193">
        <v>11398</v>
      </c>
      <c r="J148" s="297"/>
    </row>
    <row r="149" spans="1:10" ht="14.1" customHeight="1" x14ac:dyDescent="0.25">
      <c r="A149" s="10"/>
      <c r="B149" s="63"/>
      <c r="C149" s="149" t="s">
        <v>21</v>
      </c>
      <c r="D149" s="185">
        <v>13980</v>
      </c>
      <c r="E149" s="211">
        <v>12372</v>
      </c>
      <c r="F149" s="211">
        <v>80.639129999999994</v>
      </c>
      <c r="G149" s="193">
        <v>15173</v>
      </c>
      <c r="H149" s="193">
        <f>E149-G149</f>
        <v>-2801</v>
      </c>
      <c r="I149" s="193">
        <v>12746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13595</v>
      </c>
      <c r="E150" s="211">
        <v>12174</v>
      </c>
      <c r="F150" s="211">
        <v>176.86188000000001</v>
      </c>
      <c r="G150" s="193">
        <v>11497</v>
      </c>
      <c r="H150" s="193">
        <f>E150-G150</f>
        <v>677</v>
      </c>
      <c r="I150" s="193">
        <v>11717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11103</v>
      </c>
      <c r="E151" s="211">
        <v>10824</v>
      </c>
      <c r="F151" s="211">
        <v>4.3019999999999996</v>
      </c>
      <c r="G151" s="193">
        <v>12022</v>
      </c>
      <c r="H151" s="193">
        <f>E151-G151</f>
        <v>-1198</v>
      </c>
      <c r="I151" s="193">
        <v>7848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184">
        <v>2.61354</v>
      </c>
      <c r="G152" s="212">
        <v>5956</v>
      </c>
      <c r="H152" s="212">
        <f>H153+H154</f>
        <v>824</v>
      </c>
      <c r="I152" s="212">
        <v>6481</v>
      </c>
      <c r="J152" s="298"/>
    </row>
    <row r="153" spans="1:10" ht="14.1" customHeight="1" x14ac:dyDescent="0.25">
      <c r="A153" s="26"/>
      <c r="B153" s="52"/>
      <c r="C153" s="149" t="s">
        <v>38</v>
      </c>
      <c r="D153" s="185">
        <v>7022</v>
      </c>
      <c r="E153" s="211">
        <v>6280</v>
      </c>
      <c r="F153" s="211">
        <v>2.835E-2</v>
      </c>
      <c r="G153" s="193">
        <f>G152-G154</f>
        <v>5827</v>
      </c>
      <c r="H153" s="193">
        <f>E153-G153</f>
        <v>453</v>
      </c>
      <c r="I153" s="193">
        <v>6317.2937700000002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211"/>
      <c r="G154" s="193">
        <v>129</v>
      </c>
      <c r="H154" s="193">
        <f t="shared" ref="H154:H160" si="13">E154-G154</f>
        <v>371</v>
      </c>
      <c r="I154" s="193">
        <f>I152-I153</f>
        <v>163.70622999999978</v>
      </c>
      <c r="J154" s="299"/>
    </row>
    <row r="155" spans="1:10" ht="15.75" thickBot="1" x14ac:dyDescent="0.3">
      <c r="A155" s="51"/>
      <c r="B155" s="52"/>
      <c r="C155" s="151" t="s">
        <v>66</v>
      </c>
      <c r="D155" s="197">
        <v>9573</v>
      </c>
      <c r="E155" s="213">
        <v>9351</v>
      </c>
      <c r="F155" s="213">
        <v>17.033580000000001</v>
      </c>
      <c r="G155" s="214">
        <v>8489</v>
      </c>
      <c r="H155" s="214">
        <f t="shared" si="13"/>
        <v>862</v>
      </c>
      <c r="I155" s="214">
        <v>8349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207"/>
      <c r="G156" s="195">
        <v>39.61206</v>
      </c>
      <c r="H156" s="195">
        <f t="shared" si="13"/>
        <v>104.38794</v>
      </c>
      <c r="I156" s="195">
        <v>16.776330000000002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5">
        <v>250</v>
      </c>
      <c r="F157" s="215">
        <v>0.68415000000000004</v>
      </c>
      <c r="G157" s="216">
        <v>253</v>
      </c>
      <c r="H157" s="216">
        <f t="shared" si="13"/>
        <v>-3</v>
      </c>
      <c r="I157" s="216">
        <v>267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207"/>
      <c r="G158" s="195">
        <v>2000</v>
      </c>
      <c r="H158" s="195">
        <f t="shared" si="13"/>
        <v>0</v>
      </c>
      <c r="I158" s="195">
        <v>2000</v>
      </c>
      <c r="J158" s="61"/>
    </row>
    <row r="159" spans="1:10" ht="15.75" thickBot="1" x14ac:dyDescent="0.3">
      <c r="A159" s="51"/>
      <c r="B159" s="52"/>
      <c r="C159" s="128" t="s">
        <v>118</v>
      </c>
      <c r="D159" s="187">
        <v>300</v>
      </c>
      <c r="E159" s="217">
        <v>300</v>
      </c>
      <c r="F159" s="217">
        <v>289.51560000000001</v>
      </c>
      <c r="G159" s="218">
        <v>474</v>
      </c>
      <c r="H159" s="218">
        <f t="shared" si="13"/>
        <v>-174</v>
      </c>
      <c r="I159" s="218"/>
      <c r="J159" s="53"/>
    </row>
    <row r="160" spans="1:10" ht="18" thickBot="1" x14ac:dyDescent="0.3">
      <c r="A160" s="51"/>
      <c r="B160" s="52"/>
      <c r="C160" s="128" t="s">
        <v>85</v>
      </c>
      <c r="D160" s="222"/>
      <c r="E160" s="217"/>
      <c r="F160" s="217"/>
      <c r="G160" s="218">
        <v>1194</v>
      </c>
      <c r="H160" s="218">
        <f t="shared" si="13"/>
        <v>-1194</v>
      </c>
      <c r="I160" s="218">
        <v>1165</v>
      </c>
      <c r="J160" s="53"/>
    </row>
    <row r="161" spans="1:10" ht="0" hidden="1" customHeight="1" x14ac:dyDescent="0.25">
      <c r="C161" s="388"/>
      <c r="D161" s="113"/>
      <c r="E161" s="113"/>
      <c r="F161" s="113"/>
      <c r="G161" s="113"/>
      <c r="H161" s="113"/>
      <c r="I161" s="389"/>
    </row>
    <row r="162" spans="1:10" ht="14.25" customHeight="1" thickBot="1" x14ac:dyDescent="0.3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4589.4388399999998</v>
      </c>
      <c r="G162" s="188">
        <f>G141+G145+G146+G156+G157+G158+G159+G160</f>
        <v>172987.61206000001</v>
      </c>
      <c r="H162" s="188">
        <f t="shared" si="14"/>
        <v>756.38794000000007</v>
      </c>
      <c r="I162" s="378">
        <f t="shared" si="14"/>
        <v>153042.77632999999</v>
      </c>
      <c r="J162" s="300"/>
    </row>
    <row r="163" spans="1:10" ht="14.25" customHeight="1" x14ac:dyDescent="0.25">
      <c r="A163" s="2"/>
      <c r="B163" s="50"/>
      <c r="C163" s="350" t="s">
        <v>142</v>
      </c>
      <c r="D163" s="17"/>
      <c r="E163" s="17"/>
      <c r="F163" s="17"/>
      <c r="G163" s="17"/>
      <c r="H163" s="103"/>
      <c r="I163" s="103"/>
      <c r="J163" s="300"/>
    </row>
    <row r="164" spans="1:10" ht="14.25" customHeight="1" x14ac:dyDescent="0.25">
      <c r="A164" s="1"/>
      <c r="B164" s="50"/>
      <c r="C164" s="239" t="s">
        <v>99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25">
      <c r="A165" s="1"/>
      <c r="B165" s="50"/>
      <c r="C165" s="116" t="s">
        <v>141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25">
      <c r="A166" s="1"/>
      <c r="B166" s="50"/>
      <c r="C166" s="377" t="s">
        <v>135</v>
      </c>
      <c r="D166" s="17"/>
      <c r="E166" s="17"/>
      <c r="F166" s="17"/>
      <c r="G166" s="17"/>
      <c r="H166" s="103"/>
      <c r="I166" s="103"/>
      <c r="J166" s="49"/>
    </row>
    <row r="167" spans="1:10" ht="15.75" x14ac:dyDescent="0.2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75" x14ac:dyDescent="0.25">
      <c r="A168" s="1"/>
      <c r="B168" s="50"/>
      <c r="C168" s="56" t="s">
        <v>114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3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2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2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2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2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25">
      <c r="A174" s="26"/>
      <c r="B174" s="6"/>
      <c r="C174" s="285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3">
      <c r="A175" s="26"/>
      <c r="B175" s="6"/>
      <c r="C175" s="285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3">
      <c r="A176" s="51"/>
      <c r="B176" s="271"/>
      <c r="C176" s="272"/>
      <c r="D176" s="272"/>
      <c r="E176" s="272"/>
      <c r="F176" s="272"/>
      <c r="G176" s="272"/>
      <c r="H176" s="272"/>
      <c r="I176" s="272"/>
      <c r="J176" s="273"/>
    </row>
    <row r="177" spans="1:10" ht="14.1" customHeight="1" thickBot="1" x14ac:dyDescent="0.3">
      <c r="A177" s="51"/>
      <c r="B177" s="52"/>
      <c r="C177" s="399" t="s">
        <v>1</v>
      </c>
      <c r="D177" s="400"/>
      <c r="E177" s="71"/>
      <c r="F177" s="71"/>
      <c r="G177" s="71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1" customHeight="1" thickBot="1" x14ac:dyDescent="0.3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1" customHeight="1" thickBot="1" x14ac:dyDescent="0.3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1" customHeight="1" x14ac:dyDescent="0.25">
      <c r="A182" s="51"/>
      <c r="B182" s="52"/>
      <c r="C182" s="91"/>
      <c r="D182" s="256"/>
      <c r="E182" s="71"/>
      <c r="F182" s="71"/>
      <c r="G182" s="71"/>
      <c r="H182" s="51"/>
      <c r="I182" s="51"/>
      <c r="J182" s="53"/>
    </row>
    <row r="183" spans="1:10" ht="3.75" customHeight="1" thickBot="1" x14ac:dyDescent="0.3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25">
      <c r="A184" s="51"/>
      <c r="B184" s="52"/>
      <c r="C184" s="24" t="s">
        <v>124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3">
      <c r="A185" s="51"/>
      <c r="B185" s="302"/>
      <c r="C185" s="119"/>
      <c r="D185" s="119"/>
      <c r="E185" s="119"/>
      <c r="F185" s="119"/>
      <c r="G185" s="119"/>
      <c r="H185" s="119"/>
      <c r="I185" s="119"/>
      <c r="J185" s="303"/>
    </row>
    <row r="186" spans="1:10" ht="61.5" customHeight="1" thickBot="1" x14ac:dyDescent="0.3">
      <c r="A186" s="2"/>
      <c r="B186" s="74"/>
      <c r="C186" s="108" t="s">
        <v>17</v>
      </c>
      <c r="D186" s="169" t="s">
        <v>18</v>
      </c>
      <c r="E186" s="108" t="str">
        <f>F22</f>
        <v>FANGST UKE 52</v>
      </c>
      <c r="F186" s="108" t="str">
        <f>G22</f>
        <v>FANGST T.O.M UKE 52</v>
      </c>
      <c r="G186" s="168" t="str">
        <f>H22</f>
        <v>RESTKVOTER UKE 52</v>
      </c>
      <c r="H186" s="108" t="str">
        <f>I22</f>
        <v>FANGST T.O.M. UKE 52 2020</v>
      </c>
      <c r="I186" s="75"/>
      <c r="J186" s="76"/>
    </row>
    <row r="187" spans="1:10" ht="14.1" customHeight="1" x14ac:dyDescent="0.25">
      <c r="A187" s="51"/>
      <c r="B187" s="77"/>
      <c r="C187" s="161" t="s">
        <v>30</v>
      </c>
      <c r="D187" s="401">
        <v>5394</v>
      </c>
      <c r="E187" s="189">
        <v>855.94231000000002</v>
      </c>
      <c r="F187" s="189">
        <v>3401.28116</v>
      </c>
      <c r="G187" s="406">
        <f>D187-F187-F188</f>
        <v>-135.20487999999978</v>
      </c>
      <c r="H187" s="189">
        <v>3561.3325599999998</v>
      </c>
      <c r="I187" s="91"/>
      <c r="J187" s="304"/>
    </row>
    <row r="188" spans="1:10" ht="14.1" customHeight="1" x14ac:dyDescent="0.25">
      <c r="A188" s="51"/>
      <c r="B188" s="77"/>
      <c r="C188" s="78" t="s">
        <v>27</v>
      </c>
      <c r="D188" s="412"/>
      <c r="E188" s="190">
        <v>65.189830000000001</v>
      </c>
      <c r="F188" s="190">
        <v>2127.9237199999998</v>
      </c>
      <c r="G188" s="420"/>
      <c r="H188" s="190">
        <v>2183.91507</v>
      </c>
      <c r="I188" s="91"/>
      <c r="J188" s="304"/>
    </row>
    <row r="189" spans="1:10" ht="15.6" customHeight="1" thickBot="1" x14ac:dyDescent="0.3">
      <c r="A189" s="51"/>
      <c r="B189" s="77"/>
      <c r="C189" s="79" t="s">
        <v>64</v>
      </c>
      <c r="D189" s="178">
        <v>200</v>
      </c>
      <c r="E189" s="191">
        <v>2.0048599999999999</v>
      </c>
      <c r="F189" s="191">
        <v>127.22187</v>
      </c>
      <c r="G189" s="191">
        <f>D189-F189</f>
        <v>72.778130000000004</v>
      </c>
      <c r="H189" s="191">
        <v>120.88178000000001</v>
      </c>
      <c r="I189" s="91"/>
      <c r="J189" s="304"/>
    </row>
    <row r="190" spans="1:10" ht="14.1" customHeight="1" x14ac:dyDescent="0.25">
      <c r="A190" s="38"/>
      <c r="B190" s="92"/>
      <c r="C190" s="80" t="s">
        <v>55</v>
      </c>
      <c r="D190" s="275">
        <v>8090</v>
      </c>
      <c r="E190" s="192">
        <f>E191+E192+E193</f>
        <v>0.04</v>
      </c>
      <c r="F190" s="192">
        <f>F191+F192+F193</f>
        <v>8332.278839999999</v>
      </c>
      <c r="G190" s="192">
        <f>D190-F190</f>
        <v>-242.27883999999904</v>
      </c>
      <c r="H190" s="192">
        <f>H191+H192+H193</f>
        <v>7916.3449200000005</v>
      </c>
      <c r="I190" s="93"/>
      <c r="J190" s="305"/>
    </row>
    <row r="191" spans="1:10" ht="14.1" customHeight="1" x14ac:dyDescent="0.25">
      <c r="A191" s="69"/>
      <c r="B191" s="81"/>
      <c r="C191" s="82" t="s">
        <v>31</v>
      </c>
      <c r="D191" s="176"/>
      <c r="E191" s="193">
        <v>3.3000000000000002E-2</v>
      </c>
      <c r="F191" s="193">
        <v>4094.6145700000002</v>
      </c>
      <c r="G191" s="193"/>
      <c r="H191" s="193">
        <v>3805.3723300000001</v>
      </c>
      <c r="I191" s="106"/>
      <c r="J191" s="14"/>
    </row>
    <row r="192" spans="1:10" ht="14.1" customHeight="1" x14ac:dyDescent="0.25">
      <c r="A192" s="69"/>
      <c r="B192" s="81"/>
      <c r="C192" s="82" t="s">
        <v>32</v>
      </c>
      <c r="D192" s="176"/>
      <c r="E192" s="193">
        <v>7.0000000000000001E-3</v>
      </c>
      <c r="F192" s="193">
        <v>2627.4905699999999</v>
      </c>
      <c r="G192" s="193"/>
      <c r="H192" s="193">
        <v>2532.0000599999998</v>
      </c>
      <c r="I192" s="106"/>
      <c r="J192" s="306"/>
    </row>
    <row r="193" spans="1:10" ht="14.1" customHeight="1" thickBot="1" x14ac:dyDescent="0.3">
      <c r="A193" s="69"/>
      <c r="B193" s="81"/>
      <c r="C193" s="129" t="s">
        <v>33</v>
      </c>
      <c r="D193" s="177"/>
      <c r="E193" s="194"/>
      <c r="F193" s="194">
        <v>1610.1737000000001</v>
      </c>
      <c r="G193" s="194"/>
      <c r="H193" s="194">
        <v>1578.97253</v>
      </c>
      <c r="I193" s="106"/>
      <c r="J193" s="306"/>
    </row>
    <row r="194" spans="1:10" ht="14.1" customHeight="1" thickBot="1" x14ac:dyDescent="0.3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1.5301</v>
      </c>
      <c r="I194" s="87"/>
      <c r="J194" s="61"/>
    </row>
    <row r="195" spans="1:10" ht="16.5" customHeight="1" thickBot="1" x14ac:dyDescent="0.3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50000000000001" customHeight="1" thickBot="1" x14ac:dyDescent="0.3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923.17700000000002</v>
      </c>
      <c r="F196" s="180">
        <f>F187+F188+F189+F190+F194+F195</f>
        <v>13989.334789999997</v>
      </c>
      <c r="G196" s="180">
        <f>D196-F196</f>
        <v>-234.33478999999716</v>
      </c>
      <c r="H196" s="180">
        <f>H187+H188+H189+H190+H194+H195</f>
        <v>13784.011930000001</v>
      </c>
      <c r="I196" s="103"/>
      <c r="J196" s="300"/>
    </row>
    <row r="197" spans="1:10" ht="15.75" customHeight="1" x14ac:dyDescent="0.25">
      <c r="A197" s="51"/>
      <c r="B197" s="302"/>
      <c r="C197" s="411" t="s">
        <v>97</v>
      </c>
      <c r="D197" s="411"/>
      <c r="E197" s="411"/>
      <c r="F197" s="411"/>
      <c r="G197" s="411"/>
      <c r="H197" s="119"/>
      <c r="I197" s="119"/>
      <c r="J197" s="303"/>
    </row>
    <row r="198" spans="1:10" ht="12" customHeight="1" thickBot="1" x14ac:dyDescent="0.3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2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2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35">
      <c r="A201" s="113"/>
      <c r="B201" s="51"/>
      <c r="C201" s="307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4">
      <c r="A202" s="113"/>
      <c r="B202" s="51"/>
      <c r="C202" s="307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3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3">
      <c r="A204" s="113"/>
      <c r="B204" s="52"/>
      <c r="C204" s="399" t="s">
        <v>1</v>
      </c>
      <c r="D204" s="400"/>
      <c r="E204" s="113"/>
      <c r="F204" s="113"/>
      <c r="G204" s="70"/>
      <c r="H204" s="51"/>
      <c r="I204" s="51"/>
      <c r="J204" s="53"/>
    </row>
    <row r="205" spans="1:10" ht="15" customHeight="1" x14ac:dyDescent="0.25">
      <c r="A205" s="113"/>
      <c r="B205" s="52"/>
      <c r="C205" s="245" t="s">
        <v>103</v>
      </c>
      <c r="D205" s="246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25">
      <c r="A206" s="113"/>
      <c r="B206" s="52"/>
      <c r="C206" s="247" t="s">
        <v>104</v>
      </c>
      <c r="D206" s="248">
        <v>15008</v>
      </c>
      <c r="E206" s="153"/>
      <c r="F206" s="113"/>
      <c r="G206" s="70"/>
      <c r="H206" s="51"/>
      <c r="I206" s="51"/>
      <c r="J206" s="53"/>
    </row>
    <row r="207" spans="1:10" ht="18" thickBot="1" x14ac:dyDescent="0.3">
      <c r="A207" s="113"/>
      <c r="B207" s="52"/>
      <c r="C207" s="247" t="s">
        <v>105</v>
      </c>
      <c r="D207" s="248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3">
      <c r="A208" s="113"/>
      <c r="B208" s="52"/>
      <c r="C208" s="249" t="s">
        <v>29</v>
      </c>
      <c r="D208" s="250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25">
      <c r="A209" s="51"/>
      <c r="B209" s="52"/>
      <c r="C209" s="243" t="s">
        <v>101</v>
      </c>
      <c r="D209" s="244"/>
      <c r="E209" s="244"/>
      <c r="F209" s="70"/>
      <c r="G209" s="70"/>
      <c r="H209" s="51"/>
      <c r="I209" s="51"/>
      <c r="J209" s="53"/>
    </row>
    <row r="210" spans="1:10" ht="10.5" customHeight="1" x14ac:dyDescent="0.25">
      <c r="A210" s="51"/>
      <c r="B210" s="52"/>
      <c r="C210" s="243" t="s">
        <v>102</v>
      </c>
      <c r="D210" s="244"/>
      <c r="E210" s="244"/>
      <c r="F210" s="70"/>
      <c r="G210" s="70"/>
      <c r="H210" s="51"/>
      <c r="I210" s="51"/>
      <c r="J210" s="53"/>
    </row>
    <row r="211" spans="1:10" ht="12" customHeight="1" x14ac:dyDescent="0.25">
      <c r="A211" s="51"/>
      <c r="B211" s="52"/>
      <c r="C211" s="243" t="s">
        <v>100</v>
      </c>
      <c r="D211" s="244"/>
      <c r="E211" s="244"/>
      <c r="F211" s="70"/>
      <c r="G211" s="70"/>
      <c r="H211" s="51"/>
      <c r="I211" s="51"/>
      <c r="J211" s="53"/>
    </row>
    <row r="212" spans="1:10" ht="12" customHeight="1" thickBot="1" x14ac:dyDescent="0.3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25">
      <c r="A213" s="51"/>
      <c r="B213" s="52"/>
      <c r="C213" s="24" t="s">
        <v>124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3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3">
      <c r="A215" s="51"/>
      <c r="B215" s="52"/>
      <c r="C215" s="42" t="s">
        <v>17</v>
      </c>
      <c r="D215" s="219" t="s">
        <v>18</v>
      </c>
      <c r="E215" s="42" t="str">
        <f>F22</f>
        <v>FANGST UKE 52</v>
      </c>
      <c r="F215" s="42" t="str">
        <f>G22</f>
        <v>FANGST T.O.M UKE 52</v>
      </c>
      <c r="G215" s="42" t="str">
        <f>H22</f>
        <v>RESTKVOTER UKE 52</v>
      </c>
      <c r="H215" s="42" t="str">
        <f>I22</f>
        <v>FANGST T.O.M. UKE 52 2020</v>
      </c>
      <c r="I215" s="51"/>
      <c r="J215" s="53"/>
    </row>
    <row r="216" spans="1:10" ht="15" customHeight="1" thickBot="1" x14ac:dyDescent="0.3">
      <c r="A216" s="51"/>
      <c r="B216" s="52"/>
      <c r="C216" s="44" t="s">
        <v>4</v>
      </c>
      <c r="D216" s="264">
        <v>43379</v>
      </c>
      <c r="E216" s="264">
        <v>145.60500999999999</v>
      </c>
      <c r="F216" s="264">
        <v>43622.605049999998</v>
      </c>
      <c r="G216" s="264">
        <f>D216-F216</f>
        <v>-243.6050499999983</v>
      </c>
      <c r="H216" s="264">
        <v>33354.583420000003</v>
      </c>
      <c r="I216" s="21"/>
      <c r="J216" s="53"/>
    </row>
    <row r="217" spans="1:10" ht="15" customHeight="1" thickBot="1" x14ac:dyDescent="0.3">
      <c r="A217" s="51"/>
      <c r="B217" s="52"/>
      <c r="C217" s="47" t="s">
        <v>39</v>
      </c>
      <c r="D217" s="264">
        <v>100</v>
      </c>
      <c r="E217" s="264"/>
      <c r="F217" s="264">
        <v>31.728580000000001</v>
      </c>
      <c r="G217" s="264">
        <f>D217-F217</f>
        <v>68.271420000000006</v>
      </c>
      <c r="H217" s="264">
        <v>15.58175</v>
      </c>
      <c r="I217" s="21"/>
      <c r="J217" s="53"/>
    </row>
    <row r="218" spans="1:10" ht="15.75" customHeight="1" thickBot="1" x14ac:dyDescent="0.3">
      <c r="A218" s="51"/>
      <c r="B218" s="52"/>
      <c r="C218" s="43" t="s">
        <v>34</v>
      </c>
      <c r="D218" s="265">
        <v>55</v>
      </c>
      <c r="E218" s="265"/>
      <c r="F218" s="265"/>
      <c r="G218" s="265">
        <f>D218-F218</f>
        <v>55</v>
      </c>
      <c r="H218" s="265"/>
      <c r="I218" s="21"/>
      <c r="J218" s="53"/>
    </row>
    <row r="219" spans="1:10" ht="16.5" customHeight="1" thickBot="1" x14ac:dyDescent="0.3">
      <c r="A219" s="51"/>
      <c r="B219" s="52"/>
      <c r="C219" s="45" t="s">
        <v>50</v>
      </c>
      <c r="D219" s="266">
        <f>SUM(D216:D218)</f>
        <v>43534</v>
      </c>
      <c r="E219" s="266">
        <f>SUM(E216:E218)</f>
        <v>145.60500999999999</v>
      </c>
      <c r="F219" s="266">
        <f>SUM(F216:F218)</f>
        <v>43654.333630000001</v>
      </c>
      <c r="G219" s="266">
        <f>D219-F219</f>
        <v>-120.33363000000099</v>
      </c>
      <c r="H219" s="266">
        <f>SUM(H216:H218)</f>
        <v>33370.16517</v>
      </c>
      <c r="I219" s="21"/>
      <c r="J219" s="53"/>
    </row>
    <row r="220" spans="1:10" ht="17.100000000000001" customHeight="1" thickBot="1" x14ac:dyDescent="0.3">
      <c r="A220" s="51"/>
      <c r="B220" s="84"/>
      <c r="C220" s="252" t="s">
        <v>126</v>
      </c>
      <c r="D220" s="85"/>
      <c r="E220" s="85"/>
      <c r="F220" s="121"/>
      <c r="G220" s="121"/>
      <c r="H220" s="121"/>
      <c r="I220" s="121"/>
      <c r="J220" s="309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2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00000000000001" customHeight="1" thickTop="1" x14ac:dyDescent="0.2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25">
      <c r="A255" s="301"/>
      <c r="B255" s="29"/>
      <c r="C255" s="311" t="s">
        <v>48</v>
      </c>
      <c r="D255" s="29"/>
      <c r="E255" s="29"/>
      <c r="F255" s="29"/>
      <c r="G255" s="29"/>
      <c r="H255" s="29"/>
      <c r="I255" s="29"/>
      <c r="J255" s="308"/>
    </row>
    <row r="256" spans="1:10" ht="30" customHeight="1" thickBot="1" x14ac:dyDescent="0.3">
      <c r="A256" s="301"/>
      <c r="B256" s="29"/>
      <c r="C256" s="311"/>
      <c r="D256" s="29"/>
      <c r="E256" s="29"/>
      <c r="F256" s="29"/>
      <c r="G256" s="29"/>
      <c r="H256" s="29"/>
      <c r="I256" s="29"/>
      <c r="J256" s="308"/>
    </row>
    <row r="257" spans="1:10" ht="14.1" customHeight="1" thickTop="1" thickBot="1" x14ac:dyDescent="0.3">
      <c r="A257" s="51"/>
      <c r="B257" s="312"/>
      <c r="C257" s="276"/>
      <c r="D257" s="276"/>
      <c r="E257" s="276"/>
      <c r="F257" s="276"/>
      <c r="G257" s="276"/>
      <c r="H257" s="276"/>
      <c r="I257" s="276"/>
      <c r="J257" s="296"/>
    </row>
    <row r="258" spans="1:10" ht="14.1" customHeight="1" thickBot="1" x14ac:dyDescent="0.3">
      <c r="A258" s="2"/>
      <c r="B258" s="74"/>
      <c r="C258" s="399" t="s">
        <v>1</v>
      </c>
      <c r="D258" s="400"/>
      <c r="E258" s="113"/>
      <c r="F258" s="113"/>
      <c r="G258" s="75"/>
      <c r="H258" s="75"/>
      <c r="I258" s="75"/>
      <c r="J258" s="304"/>
    </row>
    <row r="259" spans="1:10" ht="14.1" customHeight="1" x14ac:dyDescent="0.25">
      <c r="A259" s="51"/>
      <c r="B259" s="77"/>
      <c r="C259" s="245" t="s">
        <v>106</v>
      </c>
      <c r="D259" s="246">
        <v>1706</v>
      </c>
      <c r="E259" s="153"/>
      <c r="F259" s="314"/>
      <c r="G259" s="91"/>
      <c r="H259" s="91"/>
      <c r="I259" s="91"/>
      <c r="J259" s="304"/>
    </row>
    <row r="260" spans="1:10" ht="14.1" customHeight="1" x14ac:dyDescent="0.25">
      <c r="A260" s="51"/>
      <c r="B260" s="77"/>
      <c r="C260" s="247" t="s">
        <v>42</v>
      </c>
      <c r="D260" s="248">
        <v>10196</v>
      </c>
      <c r="E260" s="153"/>
      <c r="F260" s="314"/>
      <c r="G260" s="91"/>
      <c r="H260" s="91"/>
      <c r="I260" s="91"/>
      <c r="J260" s="304"/>
    </row>
    <row r="261" spans="1:10" ht="13.5" customHeight="1" thickBot="1" x14ac:dyDescent="0.3">
      <c r="A261" s="51"/>
      <c r="B261" s="77"/>
      <c r="C261" s="247" t="s">
        <v>26</v>
      </c>
      <c r="D261" s="248">
        <v>382</v>
      </c>
      <c r="E261" s="153"/>
      <c r="F261" s="314"/>
      <c r="G261" s="33"/>
      <c r="H261" s="91"/>
      <c r="I261" s="91"/>
      <c r="J261" s="304"/>
    </row>
    <row r="262" spans="1:10" ht="14.25" customHeight="1" thickBot="1" x14ac:dyDescent="0.3">
      <c r="A262" s="51"/>
      <c r="B262" s="77"/>
      <c r="C262" s="249" t="s">
        <v>29</v>
      </c>
      <c r="D262" s="250">
        <f>SUM(D259:D261)</f>
        <v>12284</v>
      </c>
      <c r="E262" s="153"/>
      <c r="F262" s="113"/>
      <c r="G262" s="33"/>
      <c r="H262" s="91"/>
      <c r="I262" s="91"/>
      <c r="J262" s="315"/>
    </row>
    <row r="263" spans="1:10" ht="14.1" customHeight="1" x14ac:dyDescent="0.25">
      <c r="A263" s="51"/>
      <c r="B263" s="313"/>
      <c r="C263" s="261" t="s">
        <v>110</v>
      </c>
      <c r="D263" s="223"/>
      <c r="E263" s="154"/>
      <c r="F263" s="30"/>
      <c r="G263" s="31"/>
      <c r="H263" s="28"/>
      <c r="I263" s="28"/>
      <c r="J263" s="315"/>
    </row>
    <row r="264" spans="1:10" ht="15" customHeight="1" x14ac:dyDescent="0.25">
      <c r="A264" s="51"/>
      <c r="B264" s="313"/>
      <c r="C264" s="258" t="s">
        <v>107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3">
      <c r="A265" s="51"/>
      <c r="B265" s="313"/>
      <c r="C265" s="258" t="s">
        <v>109</v>
      </c>
      <c r="D265" s="31"/>
      <c r="E265" s="31"/>
      <c r="F265" s="28"/>
      <c r="G265" s="28"/>
      <c r="H265" s="28"/>
      <c r="I265" s="28"/>
      <c r="J265" s="315"/>
    </row>
    <row r="266" spans="1:10" ht="23.25" customHeight="1" x14ac:dyDescent="0.25">
      <c r="A266" s="51"/>
      <c r="B266" s="316"/>
      <c r="C266" s="270" t="s">
        <v>124</v>
      </c>
      <c r="D266" s="270"/>
      <c r="E266" s="270"/>
      <c r="F266" s="270"/>
      <c r="G266" s="270"/>
      <c r="H266" s="270"/>
      <c r="I266" s="270"/>
      <c r="J266" s="317"/>
    </row>
    <row r="267" spans="1:10" ht="14.1" customHeight="1" thickBot="1" x14ac:dyDescent="0.3">
      <c r="A267" s="51"/>
      <c r="B267" s="318"/>
      <c r="C267" s="32"/>
      <c r="D267" s="32"/>
      <c r="E267" s="32"/>
      <c r="F267" s="32"/>
      <c r="G267" s="32"/>
      <c r="H267" s="32"/>
      <c r="I267" s="32"/>
      <c r="J267" s="315"/>
    </row>
    <row r="268" spans="1:10" ht="54" customHeight="1" thickBot="1" x14ac:dyDescent="0.3">
      <c r="A268" s="51"/>
      <c r="B268" s="313"/>
      <c r="C268" s="42" t="s">
        <v>17</v>
      </c>
      <c r="D268" s="46" t="s">
        <v>18</v>
      </c>
      <c r="E268" s="42" t="str">
        <f>F22</f>
        <v>FANGST UKE 52</v>
      </c>
      <c r="F268" s="42" t="str">
        <f>G22</f>
        <v>FANGST T.O.M UKE 52</v>
      </c>
      <c r="G268" s="42" t="str">
        <f>H22</f>
        <v>RESTKVOTER UKE 52</v>
      </c>
      <c r="H268" s="42" t="str">
        <f>I22</f>
        <v>FANGST T.O.M. UKE 52 2020</v>
      </c>
      <c r="I268" s="28"/>
      <c r="J268" s="305"/>
    </row>
    <row r="269" spans="1:10" ht="14.1" customHeight="1" thickBot="1" x14ac:dyDescent="0.3">
      <c r="A269" s="38"/>
      <c r="B269" s="92"/>
      <c r="C269" s="44" t="s">
        <v>49</v>
      </c>
      <c r="D269" s="404">
        <v>1701</v>
      </c>
      <c r="E269" s="164">
        <v>4.3557800000000002</v>
      </c>
      <c r="F269" s="164">
        <v>516.6277</v>
      </c>
      <c r="G269" s="406">
        <f>D269-F269-F270</f>
        <v>48.506249999999909</v>
      </c>
      <c r="H269" s="164">
        <v>610.16079000000002</v>
      </c>
      <c r="I269" s="93"/>
      <c r="J269" s="319"/>
    </row>
    <row r="270" spans="1:10" ht="14.1" customHeight="1" thickBot="1" x14ac:dyDescent="0.3">
      <c r="A270" s="51"/>
      <c r="B270" s="313"/>
      <c r="C270" s="47" t="s">
        <v>43</v>
      </c>
      <c r="D270" s="405"/>
      <c r="E270" s="164">
        <v>7.165</v>
      </c>
      <c r="F270" s="164">
        <v>1135.8660500000001</v>
      </c>
      <c r="G270" s="407"/>
      <c r="H270" s="164">
        <v>1637.1520499999999</v>
      </c>
      <c r="I270" s="41"/>
      <c r="J270" s="305"/>
    </row>
    <row r="271" spans="1:10" ht="16.5" thickBot="1" x14ac:dyDescent="0.3">
      <c r="A271" s="38"/>
      <c r="B271" s="92"/>
      <c r="C271" s="43" t="s">
        <v>34</v>
      </c>
      <c r="D271" s="251">
        <v>5</v>
      </c>
      <c r="E271" s="165"/>
      <c r="F271" s="165">
        <v>3.5594999999999999</v>
      </c>
      <c r="G271" s="164">
        <f>D271-F271</f>
        <v>1.4405000000000001</v>
      </c>
      <c r="H271" s="165">
        <v>3.4529200000000002</v>
      </c>
      <c r="I271" s="93"/>
      <c r="J271" s="320"/>
    </row>
    <row r="272" spans="1:10" ht="18.75" customHeight="1" thickBot="1" x14ac:dyDescent="0.3">
      <c r="A272" s="38"/>
      <c r="B272" s="321"/>
      <c r="C272" s="43" t="s">
        <v>53</v>
      </c>
      <c r="D272" s="262"/>
      <c r="E272" s="165"/>
      <c r="F272" s="165">
        <v>2.9812799999999999</v>
      </c>
      <c r="G272" s="164"/>
      <c r="H272" s="165">
        <v>2.1034299999999999</v>
      </c>
      <c r="I272" s="34"/>
      <c r="J272" s="315"/>
    </row>
    <row r="273" spans="1:10" ht="14.1" customHeight="1" thickBot="1" x14ac:dyDescent="0.3">
      <c r="A273" s="51"/>
      <c r="B273" s="313"/>
      <c r="C273" s="45" t="s">
        <v>50</v>
      </c>
      <c r="D273" s="263">
        <f>D259</f>
        <v>1706</v>
      </c>
      <c r="E273" s="166">
        <f>SUM(E269:E272)</f>
        <v>11.52078</v>
      </c>
      <c r="F273" s="166">
        <f>SUM(F269:F272)</f>
        <v>1659.0345300000001</v>
      </c>
      <c r="G273" s="166">
        <f>D273-F273</f>
        <v>46.965469999999868</v>
      </c>
      <c r="H273" s="166">
        <f>H269+H270+H271+H272</f>
        <v>2252.8691900000003</v>
      </c>
      <c r="I273" s="28"/>
      <c r="J273" s="315"/>
    </row>
    <row r="274" spans="1:10" ht="14.1" customHeight="1" x14ac:dyDescent="0.25">
      <c r="A274" s="51"/>
      <c r="B274" s="313"/>
      <c r="C274" s="25"/>
      <c r="D274" s="372"/>
      <c r="E274" s="372"/>
      <c r="F274" s="372"/>
      <c r="G274" s="372"/>
      <c r="H274" s="372"/>
      <c r="I274" s="28"/>
      <c r="J274" s="315"/>
    </row>
    <row r="275" spans="1:10" ht="14.1" customHeight="1" thickBot="1" x14ac:dyDescent="0.3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" customHeight="1" thickTop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14.1" customHeight="1" x14ac:dyDescent="0.25">
      <c r="A281" s="51"/>
    </row>
    <row r="282" spans="1:10" ht="14.1" customHeight="1" x14ac:dyDescent="0.25">
      <c r="A282" s="51"/>
    </row>
    <row r="283" spans="1:10" ht="30" customHeight="1" thickBot="1" x14ac:dyDescent="0.4">
      <c r="A283" s="27"/>
      <c r="B283" s="3"/>
      <c r="C283" s="310" t="s">
        <v>41</v>
      </c>
      <c r="D283" s="1"/>
      <c r="E283" s="26"/>
      <c r="F283" s="26"/>
      <c r="G283" s="26"/>
      <c r="H283" s="26"/>
      <c r="I283" s="26"/>
      <c r="J283" s="26"/>
    </row>
    <row r="284" spans="1:10" ht="17.100000000000001" customHeight="1" thickTop="1" x14ac:dyDescent="0.25">
      <c r="B284" s="354"/>
      <c r="C284" s="355"/>
      <c r="D284" s="355"/>
      <c r="E284" s="355"/>
      <c r="F284" s="355"/>
      <c r="G284" s="355"/>
      <c r="H284" s="355"/>
      <c r="I284" s="355"/>
      <c r="J284" s="356"/>
    </row>
    <row r="285" spans="1:10" ht="6" customHeight="1" thickBot="1" x14ac:dyDescent="0.3">
      <c r="B285" s="357"/>
      <c r="C285" s="113"/>
      <c r="D285" s="113"/>
      <c r="E285" s="113"/>
      <c r="F285" s="113"/>
      <c r="G285" s="113"/>
      <c r="H285" s="113"/>
      <c r="I285" s="113"/>
      <c r="J285" s="358"/>
    </row>
    <row r="286" spans="1:10" ht="18" customHeight="1" thickBot="1" x14ac:dyDescent="0.3">
      <c r="B286" s="357"/>
      <c r="C286" s="399" t="s">
        <v>1</v>
      </c>
      <c r="D286" s="400"/>
      <c r="E286" s="399" t="s">
        <v>51</v>
      </c>
      <c r="F286" s="400"/>
      <c r="G286" s="399" t="s">
        <v>52</v>
      </c>
      <c r="H286" s="400"/>
      <c r="I286" s="113"/>
      <c r="J286" s="358"/>
    </row>
    <row r="287" spans="1:10" ht="14.25" customHeight="1" x14ac:dyDescent="0.25">
      <c r="B287" s="357"/>
      <c r="C287" s="245" t="s">
        <v>103</v>
      </c>
      <c r="D287" s="246">
        <v>30216</v>
      </c>
      <c r="E287" s="253" t="s">
        <v>4</v>
      </c>
      <c r="F287" s="254">
        <v>16706</v>
      </c>
      <c r="G287" s="247" t="s">
        <v>10</v>
      </c>
      <c r="H287" s="259">
        <v>8545</v>
      </c>
      <c r="I287" s="113"/>
      <c r="J287" s="358"/>
    </row>
    <row r="288" spans="1:10" ht="14.25" customHeight="1" x14ac:dyDescent="0.25">
      <c r="B288" s="357"/>
      <c r="C288" s="247" t="s">
        <v>42</v>
      </c>
      <c r="D288" s="248">
        <v>22198</v>
      </c>
      <c r="E288" s="255" t="s">
        <v>43</v>
      </c>
      <c r="F288" s="256">
        <v>8000</v>
      </c>
      <c r="G288" s="247" t="s">
        <v>9</v>
      </c>
      <c r="H288" s="259">
        <v>2224</v>
      </c>
      <c r="I288" s="113"/>
      <c r="J288" s="358"/>
    </row>
    <row r="289" spans="1:10" ht="14.25" customHeight="1" x14ac:dyDescent="0.25">
      <c r="B289" s="357"/>
      <c r="C289" s="247"/>
      <c r="D289" s="248"/>
      <c r="E289" s="255" t="s">
        <v>36</v>
      </c>
      <c r="F289" s="256">
        <v>5500</v>
      </c>
      <c r="G289" s="247" t="s">
        <v>44</v>
      </c>
      <c r="H289" s="259">
        <v>4571</v>
      </c>
      <c r="I289" s="113"/>
      <c r="J289" s="358"/>
    </row>
    <row r="290" spans="1:10" ht="14.1" customHeight="1" thickBot="1" x14ac:dyDescent="0.3">
      <c r="B290" s="357"/>
      <c r="C290" s="247"/>
      <c r="D290" s="248"/>
      <c r="E290" s="255"/>
      <c r="F290" s="256"/>
      <c r="G290" s="247" t="s">
        <v>45</v>
      </c>
      <c r="H290" s="259">
        <v>1366</v>
      </c>
      <c r="I290" s="113"/>
      <c r="J290" s="358"/>
    </row>
    <row r="291" spans="1:10" ht="14.1" customHeight="1" thickBot="1" x14ac:dyDescent="0.3">
      <c r="B291" s="357"/>
      <c r="C291" s="249" t="s">
        <v>29</v>
      </c>
      <c r="D291" s="250">
        <v>59512</v>
      </c>
      <c r="E291" s="257" t="s">
        <v>54</v>
      </c>
      <c r="F291" s="250">
        <f>F287+F288+F289</f>
        <v>30206</v>
      </c>
      <c r="G291" s="249" t="s">
        <v>4</v>
      </c>
      <c r="H291" s="260">
        <f>SUM(H287:H290)</f>
        <v>16706</v>
      </c>
      <c r="I291" s="113"/>
      <c r="J291" s="358"/>
    </row>
    <row r="292" spans="1:10" ht="13.15" customHeight="1" x14ac:dyDescent="0.25">
      <c r="B292" s="357"/>
      <c r="C292" s="155" t="s">
        <v>117</v>
      </c>
      <c r="D292" s="255"/>
      <c r="E292" s="255"/>
      <c r="F292" s="154"/>
      <c r="G292" s="31"/>
      <c r="H292" s="30"/>
      <c r="I292" s="30"/>
      <c r="J292" s="359"/>
    </row>
    <row r="293" spans="1:10" ht="13.15" customHeight="1" x14ac:dyDescent="0.25">
      <c r="B293" s="357"/>
      <c r="C293" s="258" t="s">
        <v>79</v>
      </c>
      <c r="D293" s="31"/>
      <c r="E293" s="31"/>
      <c r="F293" s="31"/>
      <c r="G293" s="31"/>
      <c r="H293" s="28"/>
      <c r="I293" s="28"/>
      <c r="J293" s="315"/>
    </row>
    <row r="294" spans="1:10" ht="9.75" customHeight="1" x14ac:dyDescent="0.25">
      <c r="B294" s="357"/>
      <c r="C294" s="56" t="s">
        <v>108</v>
      </c>
      <c r="D294" s="28"/>
      <c r="E294" s="28"/>
      <c r="F294" s="28"/>
      <c r="G294" s="28"/>
      <c r="H294" s="28"/>
      <c r="I294" s="28"/>
      <c r="J294" s="315"/>
    </row>
    <row r="295" spans="1:10" ht="18" customHeight="1" thickBot="1" x14ac:dyDescent="0.3">
      <c r="B295" s="357"/>
      <c r="C295" s="113"/>
      <c r="D295" s="113"/>
      <c r="E295" s="113"/>
      <c r="F295" s="113"/>
      <c r="G295" s="113"/>
      <c r="H295" s="113"/>
      <c r="I295" s="113"/>
      <c r="J295" s="358"/>
    </row>
    <row r="296" spans="1:10" ht="29.25" customHeight="1" x14ac:dyDescent="0.25">
      <c r="B296" s="316"/>
      <c r="C296" s="270" t="s">
        <v>124</v>
      </c>
      <c r="D296" s="270"/>
      <c r="E296" s="270"/>
      <c r="F296" s="270"/>
      <c r="G296" s="270"/>
      <c r="H296" s="270"/>
      <c r="I296" s="270"/>
      <c r="J296" s="317"/>
    </row>
    <row r="297" spans="1:10" ht="18.75" customHeight="1" thickBot="1" x14ac:dyDescent="0.3">
      <c r="B297" s="360"/>
      <c r="C297" s="308"/>
      <c r="D297" s="308"/>
      <c r="E297" s="308"/>
      <c r="F297" s="308"/>
      <c r="G297" s="308"/>
      <c r="H297" s="308"/>
      <c r="I297" s="308"/>
      <c r="J297" s="361"/>
    </row>
    <row r="298" spans="1:10" ht="64.5" customHeight="1" thickBot="1" x14ac:dyDescent="0.3">
      <c r="B298" s="357"/>
      <c r="C298" s="324" t="s">
        <v>17</v>
      </c>
      <c r="D298" s="325" t="s">
        <v>61</v>
      </c>
      <c r="E298" s="167" t="s">
        <v>82</v>
      </c>
      <c r="F298" s="324" t="str">
        <f>F22</f>
        <v>FANGST UKE 52</v>
      </c>
      <c r="G298" s="324" t="str">
        <f>G22</f>
        <v>FANGST T.O.M UKE 52</v>
      </c>
      <c r="H298" s="324" t="str">
        <f>H22</f>
        <v>RESTKVOTER UKE 52</v>
      </c>
      <c r="I298" s="324" t="str">
        <f>I22</f>
        <v>FANGST T.O.M. UKE 52 2020</v>
      </c>
      <c r="J298" s="358"/>
    </row>
    <row r="299" spans="1:10" ht="14.1" customHeight="1" x14ac:dyDescent="0.25">
      <c r="A299" s="27"/>
      <c r="B299" s="357"/>
      <c r="C299" s="326" t="s">
        <v>14</v>
      </c>
      <c r="D299" s="327">
        <f t="shared" ref="D299:I299" si="15">D303+D302+D301+D300</f>
        <v>16706</v>
      </c>
      <c r="E299" s="327">
        <f t="shared" si="15"/>
        <v>20688</v>
      </c>
      <c r="F299" s="373">
        <f t="shared" si="15"/>
        <v>116.59398999999999</v>
      </c>
      <c r="G299" s="373">
        <f t="shared" si="15"/>
        <v>14736.925770000002</v>
      </c>
      <c r="H299" s="373">
        <f t="shared" si="15"/>
        <v>5951.0742299999993</v>
      </c>
      <c r="I299" s="373">
        <f t="shared" si="15"/>
        <v>29870.799129999999</v>
      </c>
      <c r="J299" s="358"/>
    </row>
    <row r="300" spans="1:10" ht="14.1" customHeight="1" x14ac:dyDescent="0.25">
      <c r="A300" s="27"/>
      <c r="B300" s="357"/>
      <c r="C300" s="329" t="s">
        <v>131</v>
      </c>
      <c r="D300" s="330">
        <v>8545</v>
      </c>
      <c r="E300" s="330">
        <v>11525</v>
      </c>
      <c r="F300" s="331"/>
      <c r="G300" s="331">
        <v>7768.2127300000002</v>
      </c>
      <c r="H300" s="331">
        <f t="shared" ref="H300:H305" si="16">E300-G300</f>
        <v>3756.7872699999998</v>
      </c>
      <c r="I300" s="331">
        <v>20265.851859999999</v>
      </c>
      <c r="J300" s="358"/>
    </row>
    <row r="301" spans="1:10" ht="14.1" customHeight="1" x14ac:dyDescent="0.25">
      <c r="A301" s="27"/>
      <c r="B301" s="357"/>
      <c r="C301" s="332" t="s">
        <v>9</v>
      </c>
      <c r="D301" s="330">
        <v>2224</v>
      </c>
      <c r="E301" s="330">
        <v>3000</v>
      </c>
      <c r="F301" s="331">
        <v>94.5</v>
      </c>
      <c r="G301" s="331">
        <v>2677.2512000000002</v>
      </c>
      <c r="H301" s="331">
        <f t="shared" si="16"/>
        <v>322.74879999999985</v>
      </c>
      <c r="I301" s="331">
        <v>3244.2918800000002</v>
      </c>
      <c r="J301" s="358"/>
    </row>
    <row r="302" spans="1:10" ht="14.1" customHeight="1" x14ac:dyDescent="0.25">
      <c r="A302" s="27"/>
      <c r="B302" s="357"/>
      <c r="C302" s="332" t="s">
        <v>45</v>
      </c>
      <c r="D302" s="330">
        <v>1366</v>
      </c>
      <c r="E302" s="330">
        <v>1441</v>
      </c>
      <c r="F302" s="331">
        <v>22.009989999999998</v>
      </c>
      <c r="G302" s="331">
        <v>1879.0431900000001</v>
      </c>
      <c r="H302" s="331">
        <f t="shared" si="16"/>
        <v>-438.0431900000001</v>
      </c>
      <c r="I302" s="331">
        <v>2796.15888</v>
      </c>
      <c r="J302" s="358"/>
    </row>
    <row r="303" spans="1:10" ht="14.1" customHeight="1" thickBot="1" x14ac:dyDescent="0.3">
      <c r="A303" s="27"/>
      <c r="B303" s="357"/>
      <c r="C303" s="333" t="s">
        <v>130</v>
      </c>
      <c r="D303" s="334">
        <v>4571</v>
      </c>
      <c r="E303" s="334">
        <v>4722</v>
      </c>
      <c r="F303" s="331">
        <v>8.4000000000000005E-2</v>
      </c>
      <c r="G303" s="331">
        <v>2412.4186500000001</v>
      </c>
      <c r="H303" s="331">
        <f t="shared" si="16"/>
        <v>2309.5813499999999</v>
      </c>
      <c r="I303" s="331">
        <v>3564.4965099999999</v>
      </c>
      <c r="J303" s="358"/>
    </row>
    <row r="304" spans="1:10" ht="14.1" customHeight="1" thickBot="1" x14ac:dyDescent="0.3">
      <c r="A304" s="27"/>
      <c r="B304" s="357"/>
      <c r="C304" s="335" t="s">
        <v>36</v>
      </c>
      <c r="D304" s="336">
        <v>5500</v>
      </c>
      <c r="E304" s="336">
        <v>5500</v>
      </c>
      <c r="F304" s="337"/>
      <c r="G304" s="337">
        <v>2333.1071299999999</v>
      </c>
      <c r="H304" s="337">
        <f t="shared" si="16"/>
        <v>3166.8928700000001</v>
      </c>
      <c r="I304" s="337">
        <v>3890.5072799999998</v>
      </c>
      <c r="J304" s="358"/>
    </row>
    <row r="305" spans="1:10" ht="14.1" customHeight="1" x14ac:dyDescent="0.25">
      <c r="A305" s="27"/>
      <c r="B305" s="357"/>
      <c r="C305" s="326" t="s">
        <v>15</v>
      </c>
      <c r="D305" s="327">
        <v>8000</v>
      </c>
      <c r="E305" s="327">
        <v>8000</v>
      </c>
      <c r="F305" s="328">
        <f>F307+F306</f>
        <v>2.5467300000000002</v>
      </c>
      <c r="G305" s="328">
        <f>G307+G306</f>
        <v>3321.0040300000001</v>
      </c>
      <c r="H305" s="328">
        <f t="shared" si="16"/>
        <v>4678.9959699999999</v>
      </c>
      <c r="I305" s="328">
        <f>I307+I306</f>
        <v>5913.74388</v>
      </c>
      <c r="J305" s="358"/>
    </row>
    <row r="306" spans="1:10" ht="14.1" customHeight="1" x14ac:dyDescent="0.25">
      <c r="A306" s="27"/>
      <c r="B306" s="357"/>
      <c r="C306" s="332" t="s">
        <v>27</v>
      </c>
      <c r="D306" s="338"/>
      <c r="E306" s="330"/>
      <c r="F306" s="331"/>
      <c r="G306" s="331">
        <v>13.22733</v>
      </c>
      <c r="H306" s="331"/>
      <c r="I306" s="331">
        <v>966.69100000000003</v>
      </c>
      <c r="J306" s="358"/>
    </row>
    <row r="307" spans="1:10" ht="14.1" customHeight="1" thickBot="1" x14ac:dyDescent="0.3">
      <c r="A307" s="27"/>
      <c r="B307" s="357"/>
      <c r="C307" s="339" t="s">
        <v>46</v>
      </c>
      <c r="D307" s="340"/>
      <c r="E307" s="341"/>
      <c r="F307" s="342">
        <v>2.5467300000000002</v>
      </c>
      <c r="G307" s="342">
        <v>3307.7766999999999</v>
      </c>
      <c r="H307" s="342"/>
      <c r="I307" s="342">
        <v>4947.0528800000002</v>
      </c>
      <c r="J307" s="358"/>
    </row>
    <row r="308" spans="1:10" ht="14.1" customHeight="1" thickBot="1" x14ac:dyDescent="0.3">
      <c r="A308" s="27"/>
      <c r="B308" s="357"/>
      <c r="C308" s="335" t="s">
        <v>11</v>
      </c>
      <c r="D308" s="336">
        <v>10</v>
      </c>
      <c r="E308" s="336">
        <v>10</v>
      </c>
      <c r="F308" s="337"/>
      <c r="G308" s="337">
        <v>0.48060000000000003</v>
      </c>
      <c r="H308" s="337">
        <f>E308-G308</f>
        <v>9.5193999999999992</v>
      </c>
      <c r="I308" s="337">
        <v>0.75255000000000005</v>
      </c>
      <c r="J308" s="358"/>
    </row>
    <row r="309" spans="1:10" ht="14.1" customHeight="1" thickBot="1" x14ac:dyDescent="0.3">
      <c r="A309" s="27"/>
      <c r="B309" s="357"/>
      <c r="C309" s="343" t="s">
        <v>47</v>
      </c>
      <c r="D309" s="344"/>
      <c r="E309" s="345"/>
      <c r="F309" s="337"/>
      <c r="G309" s="337">
        <v>50.53322</v>
      </c>
      <c r="H309" s="337">
        <f>E309-G309</f>
        <v>-50.53322</v>
      </c>
      <c r="I309" s="337">
        <v>83</v>
      </c>
      <c r="J309" s="358"/>
    </row>
    <row r="310" spans="1:10" ht="19.5" thickBot="1" x14ac:dyDescent="0.3">
      <c r="A310" s="27"/>
      <c r="B310" s="357"/>
      <c r="C310" s="346" t="s">
        <v>7</v>
      </c>
      <c r="D310" s="347">
        <f t="shared" ref="D310:I310" si="17">D299+D304+D305+D308+D309</f>
        <v>30216</v>
      </c>
      <c r="E310" s="347">
        <f t="shared" si="17"/>
        <v>34198</v>
      </c>
      <c r="F310" s="348">
        <f t="shared" si="17"/>
        <v>119.14071999999999</v>
      </c>
      <c r="G310" s="348">
        <f t="shared" si="17"/>
        <v>20442.050750000002</v>
      </c>
      <c r="H310" s="348">
        <f t="shared" si="17"/>
        <v>13755.94925</v>
      </c>
      <c r="I310" s="348">
        <f t="shared" si="17"/>
        <v>39758.802839999997</v>
      </c>
      <c r="J310" s="358"/>
    </row>
    <row r="311" spans="1:10" ht="14.1" customHeight="1" x14ac:dyDescent="0.25">
      <c r="A311" s="27"/>
      <c r="B311" s="357"/>
      <c r="C311" s="350" t="s">
        <v>129</v>
      </c>
      <c r="D311" s="351"/>
      <c r="E311" s="351"/>
      <c r="F311" s="351"/>
      <c r="G311" s="351"/>
      <c r="H311" s="322"/>
      <c r="I311" s="322"/>
      <c r="J311" s="358"/>
    </row>
    <row r="312" spans="1:10" ht="14.1" customHeight="1" x14ac:dyDescent="0.25">
      <c r="A312" s="27"/>
      <c r="B312" s="357"/>
      <c r="C312" s="155" t="s">
        <v>127</v>
      </c>
      <c r="D312" s="351"/>
      <c r="E312" s="351"/>
      <c r="F312" s="351"/>
      <c r="G312" s="351"/>
      <c r="H312" s="349"/>
      <c r="I312" s="322"/>
      <c r="J312" s="358"/>
    </row>
    <row r="313" spans="1:10" ht="14.1" customHeight="1" x14ac:dyDescent="0.25">
      <c r="A313" s="27"/>
      <c r="B313" s="357"/>
      <c r="C313" s="155" t="s">
        <v>128</v>
      </c>
      <c r="D313" s="351"/>
      <c r="E313" s="351"/>
      <c r="F313" s="351"/>
      <c r="G313" s="351"/>
      <c r="H313" s="322"/>
      <c r="I313" s="349"/>
      <c r="J313" s="358"/>
    </row>
    <row r="314" spans="1:10" ht="15.75" customHeight="1" thickBot="1" x14ac:dyDescent="0.3">
      <c r="A314" s="27"/>
      <c r="B314" s="362"/>
      <c r="C314" s="352"/>
      <c r="D314" s="353"/>
      <c r="E314" s="353"/>
      <c r="F314" s="353"/>
      <c r="G314" s="353"/>
      <c r="H314" s="353"/>
      <c r="I314" s="353"/>
      <c r="J314" s="363"/>
    </row>
    <row r="315" spans="1:10" ht="15.75" customHeight="1" thickTop="1" x14ac:dyDescent="0.25">
      <c r="A315" s="27"/>
      <c r="B315" s="113"/>
      <c r="C315" s="323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25">
      <c r="A316" s="27"/>
      <c r="B316" s="113"/>
      <c r="C316" s="323"/>
      <c r="D316" s="141"/>
      <c r="E316" s="141"/>
      <c r="F316" s="141"/>
      <c r="G316" s="141"/>
      <c r="H316" s="141"/>
      <c r="I316" s="141"/>
      <c r="J316" s="113"/>
    </row>
    <row r="317" spans="1:10" ht="14.1" customHeight="1" thickBot="1" x14ac:dyDescent="0.3">
      <c r="A317" s="27"/>
      <c r="D317" s="1"/>
    </row>
    <row r="318" spans="1:10" ht="14.1" customHeight="1" thickTop="1" x14ac:dyDescent="0.25">
      <c r="A318" s="27"/>
      <c r="B318" s="354"/>
      <c r="C318" s="355"/>
      <c r="D318" s="371"/>
      <c r="E318" s="355"/>
      <c r="F318" s="355"/>
      <c r="G318" s="355"/>
      <c r="H318" s="355"/>
      <c r="I318" s="355"/>
      <c r="J318" s="356"/>
    </row>
    <row r="319" spans="1:10" ht="14.1" customHeight="1" x14ac:dyDescent="0.25">
      <c r="A319" s="27"/>
      <c r="B319" s="357"/>
      <c r="C319" s="370" t="s">
        <v>72</v>
      </c>
      <c r="D319" s="2"/>
      <c r="E319" s="113"/>
      <c r="F319" s="113"/>
      <c r="G319" s="113"/>
      <c r="H319" s="113"/>
      <c r="I319" s="113"/>
      <c r="J319" s="358"/>
    </row>
    <row r="320" spans="1:10" ht="14.1" customHeight="1" thickBot="1" x14ac:dyDescent="0.3">
      <c r="A320" s="27"/>
      <c r="B320" s="357"/>
      <c r="C320" s="113"/>
      <c r="D320" s="2"/>
      <c r="E320" s="113"/>
      <c r="F320" s="113"/>
      <c r="G320" s="113"/>
      <c r="H320" s="113"/>
      <c r="I320" s="113"/>
      <c r="J320" s="358"/>
    </row>
    <row r="321" spans="1:10" ht="14.1" customHeight="1" thickBot="1" x14ac:dyDescent="0.3">
      <c r="A321" s="27"/>
      <c r="B321" s="357"/>
      <c r="C321" s="399" t="s">
        <v>1</v>
      </c>
      <c r="D321" s="400"/>
      <c r="E321" s="113"/>
      <c r="F321" s="113"/>
      <c r="G321" s="113"/>
      <c r="H321" s="113"/>
      <c r="I321" s="113"/>
      <c r="J321" s="358"/>
    </row>
    <row r="322" spans="1:10" ht="14.1" customHeight="1" x14ac:dyDescent="0.25">
      <c r="A322" s="27"/>
      <c r="B322" s="357"/>
      <c r="C322" s="245" t="s">
        <v>106</v>
      </c>
      <c r="D322" s="246">
        <v>2528</v>
      </c>
      <c r="E322" s="113"/>
      <c r="F322" s="113"/>
      <c r="G322" s="113"/>
      <c r="H322" s="113"/>
      <c r="I322" s="113"/>
      <c r="J322" s="358"/>
    </row>
    <row r="323" spans="1:10" ht="14.1" customHeight="1" x14ac:dyDescent="0.25">
      <c r="A323" s="27"/>
      <c r="B323" s="357"/>
      <c r="C323" s="247" t="s">
        <v>42</v>
      </c>
      <c r="D323" s="248">
        <v>3465</v>
      </c>
      <c r="E323" s="113"/>
      <c r="F323" s="113"/>
      <c r="G323" s="113"/>
      <c r="H323" s="113"/>
      <c r="I323" s="113"/>
      <c r="J323" s="358"/>
    </row>
    <row r="324" spans="1:10" ht="14.1" customHeight="1" thickBot="1" x14ac:dyDescent="0.3">
      <c r="A324" s="27"/>
      <c r="B324" s="357"/>
      <c r="C324" s="247" t="s">
        <v>26</v>
      </c>
      <c r="D324" s="248">
        <v>123</v>
      </c>
      <c r="E324" s="113"/>
      <c r="F324" s="113"/>
      <c r="G324" s="113"/>
      <c r="H324" s="113"/>
      <c r="I324" s="113"/>
      <c r="J324" s="358"/>
    </row>
    <row r="325" spans="1:10" ht="14.1" customHeight="1" thickBot="1" x14ac:dyDescent="0.3">
      <c r="A325" s="27"/>
      <c r="B325" s="357"/>
      <c r="C325" s="249" t="s">
        <v>29</v>
      </c>
      <c r="D325" s="250">
        <f>SUM(D322:D324)</f>
        <v>6116</v>
      </c>
      <c r="E325" s="113"/>
      <c r="F325" s="113"/>
      <c r="G325" s="113"/>
      <c r="H325" s="113"/>
      <c r="I325" s="113"/>
      <c r="J325" s="358"/>
    </row>
    <row r="326" spans="1:10" ht="14.1" customHeight="1" x14ac:dyDescent="0.25">
      <c r="A326" s="27"/>
      <c r="B326" s="357"/>
      <c r="C326" s="261" t="s">
        <v>111</v>
      </c>
      <c r="D326" s="256"/>
      <c r="E326" s="113"/>
      <c r="F326" s="113"/>
      <c r="G326" s="113"/>
      <c r="H326" s="113"/>
      <c r="I326" s="113"/>
      <c r="J326" s="358"/>
    </row>
    <row r="327" spans="1:10" ht="14.1" customHeight="1" x14ac:dyDescent="0.25">
      <c r="A327" s="27"/>
      <c r="B327" s="357"/>
      <c r="C327" s="56" t="s">
        <v>109</v>
      </c>
      <c r="D327" s="255"/>
      <c r="E327" s="113"/>
      <c r="F327" s="113"/>
      <c r="G327" s="113"/>
      <c r="H327" s="113"/>
      <c r="I327" s="113"/>
      <c r="J327" s="358"/>
    </row>
    <row r="328" spans="1:10" ht="14.1" customHeight="1" x14ac:dyDescent="0.25">
      <c r="A328" s="27"/>
      <c r="B328" s="357"/>
      <c r="C328" s="113"/>
      <c r="D328" s="2"/>
      <c r="E328" s="113"/>
      <c r="F328" s="113"/>
      <c r="G328" s="113"/>
      <c r="H328" s="113"/>
      <c r="I328" s="113"/>
      <c r="J328" s="358"/>
    </row>
    <row r="329" spans="1:10" ht="14.1" customHeight="1" thickBot="1" x14ac:dyDescent="0.3">
      <c r="A329" s="27"/>
      <c r="B329" s="357"/>
      <c r="C329" s="113"/>
      <c r="D329" s="113"/>
      <c r="E329" s="113"/>
      <c r="F329" s="113"/>
      <c r="G329" s="113"/>
      <c r="H329" s="113"/>
      <c r="I329" s="113"/>
      <c r="J329" s="358"/>
    </row>
    <row r="330" spans="1:10" ht="29.25" customHeight="1" thickBot="1" x14ac:dyDescent="0.3">
      <c r="A330" s="27"/>
      <c r="B330" s="316"/>
      <c r="C330" s="270" t="s">
        <v>124</v>
      </c>
      <c r="D330" s="270"/>
      <c r="E330" s="270"/>
      <c r="F330" s="270"/>
      <c r="G330" s="270"/>
      <c r="H330" s="270"/>
      <c r="I330" s="270"/>
      <c r="J330" s="317"/>
    </row>
    <row r="331" spans="1:10" ht="78" customHeight="1" thickBot="1" x14ac:dyDescent="0.3">
      <c r="A331" s="301"/>
      <c r="B331" s="360"/>
      <c r="C331" s="325" t="s">
        <v>73</v>
      </c>
      <c r="D331" s="364" t="s">
        <v>74</v>
      </c>
      <c r="E331" s="325" t="str">
        <f>F22</f>
        <v>FANGST UKE 52</v>
      </c>
      <c r="F331" s="325" t="str">
        <f>G22</f>
        <v>FANGST T.O.M UKE 52</v>
      </c>
      <c r="G331" s="365" t="str">
        <f>H22</f>
        <v>RESTKVOTER UKE 52</v>
      </c>
      <c r="H331" s="325" t="str">
        <f>I22</f>
        <v>FANGST T.O.M. UKE 52 2020</v>
      </c>
      <c r="I331" s="308"/>
      <c r="J331" s="361"/>
    </row>
    <row r="332" spans="1:10" ht="14.1" customHeight="1" thickBot="1" x14ac:dyDescent="0.3">
      <c r="A332" s="301"/>
      <c r="B332" s="357"/>
      <c r="C332" s="335" t="s">
        <v>75</v>
      </c>
      <c r="D332" s="393">
        <v>1685</v>
      </c>
      <c r="E332" s="379">
        <f>E334+E333</f>
        <v>0</v>
      </c>
      <c r="F332" s="379">
        <f>F334+F333</f>
        <v>1827.08673</v>
      </c>
      <c r="G332" s="396">
        <f>D332-F332</f>
        <v>-142.08672999999999</v>
      </c>
      <c r="H332" s="379">
        <f>SUM(H333:H334)</f>
        <v>1911.6289300000001</v>
      </c>
      <c r="I332" s="113"/>
      <c r="J332" s="358"/>
    </row>
    <row r="333" spans="1:10" ht="14.1" customHeight="1" thickBot="1" x14ac:dyDescent="0.3">
      <c r="A333" s="27"/>
      <c r="B333" s="357"/>
      <c r="C333" s="366" t="s">
        <v>65</v>
      </c>
      <c r="D333" s="394"/>
      <c r="E333" s="380"/>
      <c r="F333" s="380">
        <v>1518.92318</v>
      </c>
      <c r="G333" s="397"/>
      <c r="H333" s="380">
        <v>1553.3166900000001</v>
      </c>
      <c r="I333" s="113"/>
      <c r="J333" s="358"/>
    </row>
    <row r="334" spans="1:10" ht="14.1" customHeight="1" thickBot="1" x14ac:dyDescent="0.3">
      <c r="A334" s="27"/>
      <c r="B334" s="357"/>
      <c r="C334" s="366" t="s">
        <v>66</v>
      </c>
      <c r="D334" s="395"/>
      <c r="E334" s="381"/>
      <c r="F334" s="381">
        <v>308.16354999999999</v>
      </c>
      <c r="G334" s="398"/>
      <c r="H334" s="381">
        <v>358.31223999999997</v>
      </c>
      <c r="I334" s="113"/>
      <c r="J334" s="358"/>
    </row>
    <row r="335" spans="1:10" ht="14.1" customHeight="1" thickBot="1" x14ac:dyDescent="0.3">
      <c r="A335" s="27"/>
      <c r="B335" s="357"/>
      <c r="C335" s="335" t="s">
        <v>76</v>
      </c>
      <c r="D335" s="393">
        <v>1240</v>
      </c>
      <c r="E335" s="379">
        <f>SUM(E336:E337)</f>
        <v>0</v>
      </c>
      <c r="F335" s="379">
        <f>SUM(F336:F337)</f>
        <v>1302.8353</v>
      </c>
      <c r="G335" s="396">
        <f>D335-F335</f>
        <v>-62.835299999999961</v>
      </c>
      <c r="H335" s="379">
        <f>SUM(H336:H337)</f>
        <v>1664.31565</v>
      </c>
      <c r="I335" s="113"/>
      <c r="J335" s="358"/>
    </row>
    <row r="336" spans="1:10" ht="14.1" customHeight="1" thickBot="1" x14ac:dyDescent="0.3">
      <c r="A336" s="27"/>
      <c r="B336" s="357"/>
      <c r="C336" s="366" t="s">
        <v>65</v>
      </c>
      <c r="D336" s="394"/>
      <c r="E336" s="367"/>
      <c r="F336" s="367">
        <v>1056.9746</v>
      </c>
      <c r="G336" s="397"/>
      <c r="H336" s="367">
        <v>1347.2683999999999</v>
      </c>
      <c r="I336" s="113"/>
      <c r="J336" s="358"/>
    </row>
    <row r="337" spans="1:10" ht="14.1" customHeight="1" thickBot="1" x14ac:dyDescent="0.3">
      <c r="A337" s="27"/>
      <c r="B337" s="357"/>
      <c r="C337" s="366" t="s">
        <v>66</v>
      </c>
      <c r="D337" s="395"/>
      <c r="E337" s="367"/>
      <c r="F337" s="367">
        <v>245.86070000000001</v>
      </c>
      <c r="G337" s="398"/>
      <c r="H337" s="367">
        <v>317.04725000000002</v>
      </c>
      <c r="I337" s="113"/>
      <c r="J337" s="358"/>
    </row>
    <row r="338" spans="1:10" ht="14.1" customHeight="1" thickBot="1" x14ac:dyDescent="0.3">
      <c r="A338" s="27"/>
      <c r="B338" s="357"/>
      <c r="C338" s="335" t="s">
        <v>77</v>
      </c>
      <c r="D338" s="393">
        <v>1240</v>
      </c>
      <c r="E338" s="385">
        <f>SUM(E339:E340)</f>
        <v>44.058909999999997</v>
      </c>
      <c r="F338" s="385">
        <f>SUM(F339:F340)</f>
        <v>1110.58699</v>
      </c>
      <c r="G338" s="396">
        <f>D338-F338</f>
        <v>129.41300999999999</v>
      </c>
      <c r="H338" s="385">
        <f>SUM(H339:H340)</f>
        <v>1511.58673</v>
      </c>
      <c r="I338" s="113"/>
      <c r="J338" s="358"/>
    </row>
    <row r="339" spans="1:10" ht="14.1" customHeight="1" thickBot="1" x14ac:dyDescent="0.3">
      <c r="A339" s="27"/>
      <c r="B339" s="357"/>
      <c r="C339" s="366" t="s">
        <v>65</v>
      </c>
      <c r="D339" s="394"/>
      <c r="E339" s="367">
        <v>35.956209999999999</v>
      </c>
      <c r="F339" s="367">
        <v>922.70250999999996</v>
      </c>
      <c r="G339" s="397"/>
      <c r="H339" s="367">
        <v>1226.66695</v>
      </c>
      <c r="I339" s="113"/>
      <c r="J339" s="358"/>
    </row>
    <row r="340" spans="1:10" ht="14.1" customHeight="1" thickBot="1" x14ac:dyDescent="0.3">
      <c r="A340" s="27"/>
      <c r="B340" s="357"/>
      <c r="C340" s="366" t="s">
        <v>66</v>
      </c>
      <c r="D340" s="395"/>
      <c r="E340" s="382">
        <v>8.1027000000000005</v>
      </c>
      <c r="F340" s="382">
        <v>187.88448</v>
      </c>
      <c r="G340" s="398"/>
      <c r="H340" s="382">
        <v>284.91978</v>
      </c>
      <c r="I340" s="113"/>
      <c r="J340" s="358"/>
    </row>
    <row r="341" spans="1:10" ht="14.1" customHeight="1" thickBot="1" x14ac:dyDescent="0.3">
      <c r="A341" s="27"/>
      <c r="B341" s="357"/>
      <c r="C341" s="343" t="s">
        <v>53</v>
      </c>
      <c r="D341" s="368"/>
      <c r="E341" s="383"/>
      <c r="F341" s="383"/>
      <c r="G341" s="374"/>
      <c r="H341" s="383"/>
      <c r="I341" s="113"/>
      <c r="J341" s="358"/>
    </row>
    <row r="342" spans="1:10" ht="14.1" customHeight="1" thickBot="1" x14ac:dyDescent="0.3">
      <c r="A342" s="27"/>
      <c r="B342" s="357"/>
      <c r="C342" s="346" t="s">
        <v>50</v>
      </c>
      <c r="D342" s="369">
        <f>D332+D335+D338</f>
        <v>4165</v>
      </c>
      <c r="E342" s="384">
        <f>E332+E335+E338+E341</f>
        <v>44.058909999999997</v>
      </c>
      <c r="F342" s="384">
        <f>F332+F335+F338+F341</f>
        <v>4240.5090199999995</v>
      </c>
      <c r="G342" s="375">
        <f>SUM(G332:G341)</f>
        <v>-75.509019999999964</v>
      </c>
      <c r="H342" s="384">
        <f>H332+H335+H338+H341</f>
        <v>5087.5313100000003</v>
      </c>
      <c r="I342" s="113"/>
      <c r="J342" s="358"/>
    </row>
    <row r="343" spans="1:10" ht="14.1" customHeight="1" x14ac:dyDescent="0.25">
      <c r="A343" s="27"/>
      <c r="B343" s="357"/>
      <c r="C343" s="113"/>
      <c r="D343" s="2"/>
      <c r="E343" s="113"/>
      <c r="F343" s="113"/>
      <c r="G343" s="113"/>
      <c r="H343" s="113"/>
      <c r="I343" s="113"/>
      <c r="J343" s="358"/>
    </row>
    <row r="344" spans="1:10" ht="14.1" customHeight="1" thickBot="1" x14ac:dyDescent="0.3">
      <c r="A344" s="27"/>
      <c r="B344" s="362"/>
      <c r="C344" s="121"/>
      <c r="D344" s="89"/>
      <c r="E344" s="121"/>
      <c r="F344" s="121"/>
      <c r="G344" s="121"/>
      <c r="H344" s="121"/>
      <c r="I344" s="121"/>
      <c r="J344" s="363"/>
    </row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52
&amp;"-,Normal"&amp;11(iht. motatte landings- og sluttsedler fra fiskesalgslagene; alle tallstørrelser i hele tonn)&amp;R07.02.2022
</oddHeader>
    <oddFooter>&amp;LFiskeridirektoratet&amp;CReguleringsseksjonen&amp;RSynnøve Liabø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UKE_52_2021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2022-02-14T09:58:54Z</cp:lastPrinted>
  <dcterms:created xsi:type="dcterms:W3CDTF">2011-07-06T12:13:20Z</dcterms:created>
  <dcterms:modified xsi:type="dcterms:W3CDTF">2022-02-14T10:03:00Z</dcterms:modified>
</cp:coreProperties>
</file>