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Settings\Desktop\"/>
    </mc:Choice>
  </mc:AlternateContent>
  <bookViews>
    <workbookView xWindow="0" yWindow="0" windowWidth="28800" windowHeight="12585" tabRatio="419"/>
  </bookViews>
  <sheets>
    <sheet name="UKE_19_2015" sheetId="1" r:id="rId1"/>
  </sheets>
  <definedNames>
    <definedName name="_xlnm.Print_Area" localSheetId="0">UKE_19_2015!$A$1:$L$217</definedName>
    <definedName name="Z_14D440E4_F18A_4F78_9989_38C1B133222D_.wvu.Cols" localSheetId="0" hidden="1">UKE_19_2015!#REF!</definedName>
    <definedName name="Z_14D440E4_F18A_4F78_9989_38C1B133222D_.wvu.PrintArea" localSheetId="0" hidden="1">UKE_19_2015!$B$1:$L$217</definedName>
    <definedName name="Z_14D440E4_F18A_4F78_9989_38C1B133222D_.wvu.Rows" localSheetId="0" hidden="1">UKE_19_2015!$329:$1048576,UKE_19_2015!$218:$328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69" i="1" l="1"/>
  <c r="E33" i="1" l="1"/>
  <c r="F33" i="1"/>
  <c r="H134" i="1" l="1"/>
  <c r="E25" i="1" l="1"/>
  <c r="G141" i="1"/>
  <c r="H63" i="1"/>
  <c r="F63" i="1"/>
  <c r="F30" i="1"/>
  <c r="F34" i="1" l="1"/>
  <c r="H163" i="1" l="1"/>
  <c r="H214" i="1" l="1"/>
  <c r="F214" i="1"/>
  <c r="G214" i="1" s="1"/>
  <c r="E214" i="1"/>
  <c r="H209" i="1"/>
  <c r="G209" i="1"/>
  <c r="F209" i="1"/>
  <c r="E209" i="1"/>
  <c r="D203" i="1"/>
  <c r="D192" i="1"/>
  <c r="G191" i="1"/>
  <c r="G190" i="1"/>
  <c r="H189" i="1"/>
  <c r="F189" i="1"/>
  <c r="E189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D142" i="1"/>
  <c r="G140" i="1"/>
  <c r="G139" i="1"/>
  <c r="G138" i="1"/>
  <c r="G137" i="1"/>
  <c r="G135" i="1"/>
  <c r="F134" i="1"/>
  <c r="E134" i="1"/>
  <c r="D134" i="1"/>
  <c r="G133" i="1"/>
  <c r="G132" i="1"/>
  <c r="G131" i="1"/>
  <c r="G130" i="1"/>
  <c r="H129" i="1"/>
  <c r="H128" i="1" s="1"/>
  <c r="F129" i="1"/>
  <c r="E129" i="1"/>
  <c r="E128" i="1" s="1"/>
  <c r="D129" i="1"/>
  <c r="D128" i="1"/>
  <c r="G127" i="1"/>
  <c r="G126" i="1"/>
  <c r="G125" i="1"/>
  <c r="G124" i="1"/>
  <c r="H123" i="1"/>
  <c r="F123" i="1"/>
  <c r="E123" i="1"/>
  <c r="D123" i="1"/>
  <c r="H122" i="1"/>
  <c r="G122" i="1"/>
  <c r="F122" i="1"/>
  <c r="E122" i="1"/>
  <c r="H117" i="1"/>
  <c r="F117" i="1"/>
  <c r="D117" i="1"/>
  <c r="D104" i="1"/>
  <c r="G103" i="1"/>
  <c r="G101" i="1"/>
  <c r="G100" i="1"/>
  <c r="G99" i="1"/>
  <c r="G98" i="1"/>
  <c r="G97" i="1"/>
  <c r="G96" i="1"/>
  <c r="G95" i="1"/>
  <c r="G94" i="1"/>
  <c r="G93" i="1"/>
  <c r="H92" i="1"/>
  <c r="F92" i="1"/>
  <c r="E92" i="1"/>
  <c r="D92" i="1"/>
  <c r="H91" i="1"/>
  <c r="F91" i="1"/>
  <c r="E91" i="1"/>
  <c r="D91" i="1"/>
  <c r="G90" i="1"/>
  <c r="G89" i="1"/>
  <c r="H88" i="1"/>
  <c r="F88" i="1"/>
  <c r="E88" i="1"/>
  <c r="D88" i="1"/>
  <c r="H87" i="1"/>
  <c r="G87" i="1"/>
  <c r="F87" i="1"/>
  <c r="E87" i="1"/>
  <c r="H81" i="1"/>
  <c r="F81" i="1"/>
  <c r="D81" i="1"/>
  <c r="G67" i="1"/>
  <c r="H69" i="1"/>
  <c r="F69" i="1"/>
  <c r="G69" i="1" s="1"/>
  <c r="E63" i="1"/>
  <c r="H59" i="1"/>
  <c r="G59" i="1"/>
  <c r="F59" i="1"/>
  <c r="E59" i="1"/>
  <c r="D42" i="1"/>
  <c r="H41" i="1"/>
  <c r="H40" i="1"/>
  <c r="H39" i="1"/>
  <c r="H38" i="1"/>
  <c r="H37" i="1"/>
  <c r="H36" i="1"/>
  <c r="H35" i="1"/>
  <c r="H34" i="1"/>
  <c r="H33" i="1"/>
  <c r="I32" i="1"/>
  <c r="F32" i="1"/>
  <c r="E32" i="1"/>
  <c r="D32" i="1"/>
  <c r="H31" i="1"/>
  <c r="H30" i="1"/>
  <c r="H29" i="1"/>
  <c r="H28" i="1"/>
  <c r="H27" i="1"/>
  <c r="H26" i="1"/>
  <c r="I25" i="1"/>
  <c r="F25" i="1"/>
  <c r="D25" i="1"/>
  <c r="D24" i="1"/>
  <c r="H23" i="1"/>
  <c r="H22" i="1"/>
  <c r="I21" i="1"/>
  <c r="F21" i="1"/>
  <c r="E21" i="1"/>
  <c r="D21" i="1"/>
  <c r="H14" i="1"/>
  <c r="F14" i="1"/>
  <c r="D14" i="1"/>
  <c r="H104" i="1" l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G123" i="1"/>
  <c r="F128" i="1"/>
  <c r="G128" i="1" s="1"/>
  <c r="H142" i="1"/>
  <c r="F104" i="1"/>
  <c r="G63" i="1"/>
  <c r="F24" i="1"/>
  <c r="F42" i="1" s="1"/>
  <c r="G180" i="1"/>
  <c r="G192" i="1" s="1"/>
  <c r="G134" i="1"/>
  <c r="E142" i="1"/>
  <c r="G142" i="1" l="1"/>
  <c r="G104" i="1"/>
  <c r="H24" i="1"/>
  <c r="H42" i="1" s="1"/>
  <c r="F142" i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<sst xmlns="http://schemas.openxmlformats.org/spreadsheetml/2006/main" count="232" uniqueCount="115">
  <si>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</si>
  <si>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</si>
  <si>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</si>
  <si>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</si>
  <si>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</si>
  <si>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</si>
  <si>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</si>
  <si>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</si>
  <si>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</si>
  <si>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</si>
  <si>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</si>
  <si>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</si>
  <si>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</si>
  <si>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</si>
  <si>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</si>
  <si>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</si>
  <si>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</si>
  <si>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</si>
  <si>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</si>
  <si>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</si>
  <si>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</si>
  <si>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</si>
  <si>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</si>
  <si>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</si>
  <si>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</si>
  <si>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</si>
  <si>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</si>
  <si>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</si>
  <si>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</si>
  <si>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</si>
  <si>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</si>
  <si>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</si>
  <si>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</si>
  <si>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</si>
  <si>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</si>
  <si>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</si>
  <si>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</si>
  <si>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</si>
  <si>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</si>
  <si>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</si>
  <si>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</si>
  <si>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</si>
  <si>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</si>
  <si>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</si>
  <si>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</si>
  <si>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</si>
  <si>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</si>
  <si>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</si>
  <si>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</si>
  <si>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</si>
  <si>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</si>
  <si>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</si>
  <si>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</si>
  <si>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</si>
  <si>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</si>
  <si>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</si>
  <si>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</si>
  <si>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</si>
  <si>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</si>
  <si>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</si>
  <si>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</si>
  <si>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</si>
  <si>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</si>
  <si>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</si>
  <si>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</si>
  <si>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</si>
  <si>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</si>
  <si>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</si>
  <si>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</si>
  <si>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</si>
  <si>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</si>
  <si>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</si>
  <si>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</si>
  <si>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</si>
  <si>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</si>
  <si>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</si>
  <si>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</si>
  <si>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</si>
  <si>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</si>
  <si>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</si>
  <si>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</si>
  <si>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</si>
  <si>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</si>
  <si>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</si>
  <si>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</si>
  <si>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</si>
  <si>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</si>
  <si>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</si>
  <si>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</si>
  <si>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</si>
  <si>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</si>
  <si>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</si>
  <si>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</si>
  <si>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</si>
  <si>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</si>
  <si>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</si>
  <si>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</si>
  <si>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</si>
  <si>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</si>
  <si>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</si>
  <si>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</si>
  <si>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</si>
  <si>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</si>
  <si>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</si>
  <si>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</si>
  <si>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</si>
  <si>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</si>
  <si>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</si>
  <si>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</si>
  <si>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30 tonn, men det legges til grunn at hele avsetningen tas</t>
    </r>
  </si>
  <si>
    <t>LANDET KVANTUM UKE 19</t>
  </si>
  <si>
    <t>LANDET KVANTUM T.O.M UKE 19</t>
  </si>
  <si>
    <t>LANDET KVANTUM T.O.M. UKE 19 2014</t>
  </si>
  <si>
    <r>
      <t xml:space="preserve">3 </t>
    </r>
    <r>
      <rPr>
        <sz val="9"/>
        <color theme="1"/>
        <rFont val="Calibri"/>
        <family val="2"/>
      </rPr>
      <t>Registrert rekreasjonsfiske utgjør 635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</si>
  <si>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84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</si>
</sst>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4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2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23" fillId="0" borderId="63" xfId="0" applyFont="1" applyBorder="1" applyAlignment="1">
      <alignment vertical="center" wrapText="1"/>
    </xf>
    <xf numFmtId="0" fontId="24" fillId="4" borderId="65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1" fillId="0" borderId="66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11" fillId="0" borderId="58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11" fillId="0" borderId="54" xfId="0" applyNumberFormat="1" applyFont="1" applyBorder="1" applyAlignment="1">
      <alignment vertical="center" wrapText="1"/>
    </xf>
    <xf numFmtId="3" fontId="11" fillId="0" borderId="55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11" fillId="0" borderId="67" xfId="0" applyNumberFormat="1" applyFont="1" applyBorder="1" applyAlignment="1">
      <alignment vertical="center" wrapText="1"/>
    </xf>
    <xf numFmtId="3" fontId="11" fillId="0" borderId="59" xfId="0" applyNumberFormat="1" applyFont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2" fillId="0" borderId="61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3" fillId="0" borderId="58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5" fillId="0" borderId="55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2" fillId="0" borderId="56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55" fillId="0" borderId="54" xfId="0" applyNumberFormat="1" applyFont="1" applyBorder="1" applyAlignment="1">
      <alignment vertical="center" wrapText="1"/>
    </xf>
    <xf numFmtId="3" fontId="12" fillId="0" borderId="55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55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5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5" fillId="0" borderId="55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1" fillId="0" borderId="55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11" fillId="0" borderId="78" xfId="0" applyNumberFormat="1" applyFont="1" applyBorder="1" applyAlignment="1">
      <alignment vertical="center" wrapText="1"/>
    </xf>
    <xf numFmtId="3" fontId="58" fillId="0" borderId="79" xfId="0" applyNumberFormat="1" applyFont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80" xfId="0" applyNumberFormat="1" applyFont="1" applyFill="1" applyBorder="1" applyAlignment="1">
      <alignment vertical="center"/>
    </xf>
    <xf numFmtId="3" fontId="0" fillId="0" borderId="79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0" fillId="0" borderId="78" xfId="0" applyNumberFormat="1" applyFont="1" applyFill="1" applyBorder="1" applyAlignment="1">
      <alignment vertical="center"/>
    </xf>
    <xf numFmtId="3" fontId="22" fillId="0" borderId="81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5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3" fontId="43" fillId="0" borderId="70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topLeftCell="A171" zoomScale="115" zoomScaleNormal="115" zoomScalePageLayoutView="115" workbookViewId="0">
      <selection activeCell="H204" sqref="H20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85" t="s">
        <v>98</v>
      </c>
      <c r="C2" s="386"/>
      <c r="D2" s="386"/>
      <c r="E2" s="386"/>
      <c r="F2" s="386"/>
      <c r="G2" s="386"/>
      <c r="H2" s="386"/>
      <c r="I2" s="386"/>
      <c r="J2" s="386"/>
      <c r="K2" s="387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88" t="s">
        <v>1</v>
      </c>
      <c r="C7" s="389"/>
      <c r="D7" s="389"/>
      <c r="E7" s="389"/>
      <c r="F7" s="389"/>
      <c r="G7" s="389"/>
      <c r="H7" s="389"/>
      <c r="I7" s="389"/>
      <c r="J7" s="389"/>
      <c r="K7" s="390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91" t="s">
        <v>2</v>
      </c>
      <c r="D9" s="392"/>
      <c r="E9" s="391" t="s">
        <v>21</v>
      </c>
      <c r="F9" s="392"/>
      <c r="G9" s="391" t="s">
        <v>22</v>
      </c>
      <c r="H9" s="392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06" t="s">
        <v>93</v>
      </c>
      <c r="D16" s="406"/>
      <c r="E16" s="406"/>
      <c r="F16" s="406"/>
      <c r="G16" s="406"/>
      <c r="H16" s="406"/>
      <c r="I16" s="406"/>
      <c r="J16" s="251"/>
      <c r="K16" s="154"/>
      <c r="L16" s="153"/>
    </row>
    <row r="17" spans="1:12" ht="13.5" customHeight="1" thickBot="1" x14ac:dyDescent="0.3">
      <c r="B17" s="155"/>
      <c r="C17" s="407"/>
      <c r="D17" s="407"/>
      <c r="E17" s="407"/>
      <c r="F17" s="407"/>
      <c r="G17" s="407"/>
      <c r="H17" s="407"/>
      <c r="I17" s="407"/>
      <c r="J17" s="252"/>
      <c r="K17" s="157"/>
      <c r="L17" s="146"/>
    </row>
    <row r="18" spans="1:12" ht="17.100000000000001" customHeight="1" x14ac:dyDescent="0.25">
      <c r="B18" s="393" t="s">
        <v>8</v>
      </c>
      <c r="C18" s="394"/>
      <c r="D18" s="394"/>
      <c r="E18" s="394"/>
      <c r="F18" s="394"/>
      <c r="G18" s="394"/>
      <c r="H18" s="394"/>
      <c r="I18" s="394"/>
      <c r="J18" s="394"/>
      <c r="K18" s="395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107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56">
        <f>D23+D22</f>
        <v>130677</v>
      </c>
      <c r="E21" s="361">
        <f>E23+E22</f>
        <v>1080.009</v>
      </c>
      <c r="F21" s="361">
        <f>F22+F23</f>
        <v>37922.897100000002</v>
      </c>
      <c r="G21" s="361"/>
      <c r="H21" s="361">
        <f>H23+H22</f>
        <v>92754.102899999998</v>
      </c>
      <c r="I21" s="366">
        <f>I23+I22</f>
        <v>44377.804499999998</v>
      </c>
      <c r="J21" s="331"/>
      <c r="K21" s="158"/>
      <c r="L21" s="189"/>
    </row>
    <row r="22" spans="1:12" ht="14.1" customHeight="1" x14ac:dyDescent="0.25">
      <c r="B22" s="147"/>
      <c r="C22" s="213" t="s">
        <v>12</v>
      </c>
      <c r="D22" s="357">
        <v>129927</v>
      </c>
      <c r="E22" s="362">
        <v>1080.009</v>
      </c>
      <c r="F22" s="362">
        <v>37278.213600000003</v>
      </c>
      <c r="G22" s="362"/>
      <c r="H22" s="362">
        <f>D22-F22</f>
        <v>92648.786399999997</v>
      </c>
      <c r="I22" s="367">
        <v>43627.1414</v>
      </c>
      <c r="J22" s="332"/>
      <c r="K22" s="158"/>
      <c r="L22" s="189"/>
    </row>
    <row r="23" spans="1:12" ht="14.1" customHeight="1" thickBot="1" x14ac:dyDescent="0.3">
      <c r="B23" s="147"/>
      <c r="C23" s="214" t="s">
        <v>11</v>
      </c>
      <c r="D23" s="358">
        <v>750</v>
      </c>
      <c r="E23" s="363"/>
      <c r="F23" s="363">
        <v>644.68349999999998</v>
      </c>
      <c r="G23" s="363"/>
      <c r="H23" s="363">
        <f>D23-F23</f>
        <v>105.31650000000002</v>
      </c>
      <c r="I23" s="368">
        <v>750.66309999999999</v>
      </c>
      <c r="J23" s="333"/>
      <c r="K23" s="158"/>
      <c r="L23" s="189"/>
    </row>
    <row r="24" spans="1:12" ht="14.1" customHeight="1" x14ac:dyDescent="0.25">
      <c r="B24" s="147"/>
      <c r="C24" s="212" t="s">
        <v>18</v>
      </c>
      <c r="D24" s="356">
        <f>D32+D31+D25</f>
        <v>265314</v>
      </c>
      <c r="E24" s="361">
        <f>E32+E31+E25</f>
        <v>4363.1859999999997</v>
      </c>
      <c r="F24" s="361">
        <f>F25+F31+F32</f>
        <v>219943.94964999997</v>
      </c>
      <c r="G24" s="361"/>
      <c r="H24" s="361">
        <f>H25+H31+H32</f>
        <v>45370.050350000005</v>
      </c>
      <c r="I24" s="366">
        <f>I25+I31+I32</f>
        <v>255680.34955000004</v>
      </c>
      <c r="J24" s="331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59">
        <f>D26+D27+D28+D29+D30</f>
        <v>206112</v>
      </c>
      <c r="E25" s="364">
        <f>E26+E27+E28+E29</f>
        <v>4047.7586000000001</v>
      </c>
      <c r="F25" s="364">
        <f>F26+F27+F28+F29</f>
        <v>187068.82644999999</v>
      </c>
      <c r="G25" s="364"/>
      <c r="H25" s="364">
        <f>H26+H27+H28+H29+H30</f>
        <v>19043.173550000003</v>
      </c>
      <c r="I25" s="369">
        <f>I26+I27+I28+I29+I30</f>
        <v>212915.84675000003</v>
      </c>
      <c r="J25" s="334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45">
        <v>52744</v>
      </c>
      <c r="E26" s="305">
        <v>1010.2095</v>
      </c>
      <c r="F26" s="305">
        <v>59589.272799999999</v>
      </c>
      <c r="G26" s="305">
        <v>3168</v>
      </c>
      <c r="H26" s="305">
        <f>D26-F26+G26</f>
        <v>-3677.2727999999988</v>
      </c>
      <c r="I26" s="307">
        <v>69723.495500000005</v>
      </c>
      <c r="J26" s="335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45">
        <v>50440</v>
      </c>
      <c r="E27" s="305">
        <v>803.86360000000002</v>
      </c>
      <c r="F27" s="305">
        <v>50027.918899999997</v>
      </c>
      <c r="G27" s="305">
        <v>2216</v>
      </c>
      <c r="H27" s="305">
        <f>D27-F27+G27</f>
        <v>2628.0811000000031</v>
      </c>
      <c r="I27" s="307">
        <v>56044.324800000002</v>
      </c>
      <c r="J27" s="335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45">
        <v>51365</v>
      </c>
      <c r="E28" s="305">
        <v>1350.9274</v>
      </c>
      <c r="F28" s="305">
        <v>45882.367050000001</v>
      </c>
      <c r="G28" s="305">
        <v>2494</v>
      </c>
      <c r="H28" s="305">
        <f>D28-F28+G28</f>
        <v>7976.6329499999993</v>
      </c>
      <c r="I28" s="307">
        <v>53915.998500000002</v>
      </c>
      <c r="J28" s="335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45">
        <v>34363</v>
      </c>
      <c r="E29" s="305">
        <v>882.75810000000001</v>
      </c>
      <c r="F29" s="305">
        <v>31569.2677</v>
      </c>
      <c r="G29" s="305">
        <v>1647</v>
      </c>
      <c r="H29" s="305">
        <f>D29-F29+G29</f>
        <v>4440.7322999999997</v>
      </c>
      <c r="I29" s="307">
        <v>33232.027950000003</v>
      </c>
      <c r="J29" s="335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45">
        <v>17200</v>
      </c>
      <c r="E30" s="305">
        <v>1162</v>
      </c>
      <c r="F30" s="305">
        <f>SUM(G26:G29)</f>
        <v>9525</v>
      </c>
      <c r="G30" s="305"/>
      <c r="H30" s="305">
        <f>D30-F30</f>
        <v>7675</v>
      </c>
      <c r="I30" s="307"/>
      <c r="J30" s="335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59">
        <v>33987</v>
      </c>
      <c r="E31" s="364"/>
      <c r="F31" s="364">
        <v>9052.9642000000003</v>
      </c>
      <c r="G31" s="364"/>
      <c r="H31" s="364">
        <f>D31-F31</f>
        <v>24934.035799999998</v>
      </c>
      <c r="I31" s="369">
        <v>13011.111699999999</v>
      </c>
      <c r="J31" s="334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59">
        <f>D33+D34</f>
        <v>25215</v>
      </c>
      <c r="E32" s="364">
        <f>E33</f>
        <v>315.42739999999998</v>
      </c>
      <c r="F32" s="364">
        <f>F33</f>
        <v>23822.159</v>
      </c>
      <c r="G32" s="364"/>
      <c r="H32" s="364">
        <f>H33+H34</f>
        <v>1392.8410000000003</v>
      </c>
      <c r="I32" s="369">
        <f>I33</f>
        <v>29753.391100000001</v>
      </c>
      <c r="J32" s="334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45">
        <v>23115</v>
      </c>
      <c r="E33" s="305">
        <f>357.4274-E37</f>
        <v>315.42739999999998</v>
      </c>
      <c r="F33" s="305">
        <f>24121.159-F37</f>
        <v>23822.159</v>
      </c>
      <c r="G33" s="305">
        <v>1237</v>
      </c>
      <c r="H33" s="305">
        <f>D33-F33+G33</f>
        <v>529.84100000000035</v>
      </c>
      <c r="I33" s="307">
        <v>29753.391100000001</v>
      </c>
      <c r="J33" s="335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60">
        <v>2100</v>
      </c>
      <c r="E34" s="365">
        <v>100</v>
      </c>
      <c r="F34" s="365">
        <f>G33</f>
        <v>1237</v>
      </c>
      <c r="G34" s="365"/>
      <c r="H34" s="365">
        <f t="shared" ref="H34:H40" si="0">D34-F34</f>
        <v>863</v>
      </c>
      <c r="I34" s="370"/>
      <c r="J34" s="336"/>
      <c r="K34" s="158"/>
      <c r="L34" s="189"/>
    </row>
    <row r="35" spans="1:12" ht="15.75" customHeight="1" thickBot="1" x14ac:dyDescent="0.3">
      <c r="B35" s="147"/>
      <c r="C35" s="218" t="s">
        <v>102</v>
      </c>
      <c r="D35" s="343">
        <v>4000</v>
      </c>
      <c r="E35" s="306">
        <v>170.52250000000001</v>
      </c>
      <c r="F35" s="306">
        <v>2678.7846500000001</v>
      </c>
      <c r="G35" s="306"/>
      <c r="H35" s="306">
        <f>D35-F35</f>
        <v>1321.2153499999999</v>
      </c>
      <c r="I35" s="308">
        <v>982.63175000000001</v>
      </c>
      <c r="J35" s="337"/>
      <c r="K35" s="158"/>
      <c r="L35" s="189"/>
    </row>
    <row r="36" spans="1:12" ht="14.1" customHeight="1" thickBot="1" x14ac:dyDescent="0.3">
      <c r="B36" s="147"/>
      <c r="C36" s="218" t="s">
        <v>13</v>
      </c>
      <c r="D36" s="343">
        <v>749</v>
      </c>
      <c r="E36" s="306">
        <v>3</v>
      </c>
      <c r="F36" s="306">
        <v>240.34010000000001</v>
      </c>
      <c r="G36" s="306"/>
      <c r="H36" s="306">
        <f t="shared" si="0"/>
        <v>508.65989999999999</v>
      </c>
      <c r="I36" s="308">
        <v>176.17160000000001</v>
      </c>
      <c r="J36" s="337"/>
      <c r="K36" s="158"/>
      <c r="L36" s="189"/>
    </row>
    <row r="37" spans="1:12" ht="17.25" customHeight="1" thickBot="1" x14ac:dyDescent="0.3">
      <c r="B37" s="147"/>
      <c r="C37" s="218" t="s">
        <v>103</v>
      </c>
      <c r="D37" s="343">
        <v>3000</v>
      </c>
      <c r="E37" s="306">
        <v>42</v>
      </c>
      <c r="F37" s="306">
        <v>299</v>
      </c>
      <c r="G37" s="306"/>
      <c r="H37" s="306">
        <f t="shared" si="0"/>
        <v>2701</v>
      </c>
      <c r="I37" s="308"/>
      <c r="J37" s="337"/>
      <c r="K37" s="158"/>
      <c r="L37" s="189"/>
    </row>
    <row r="38" spans="1:12" ht="17.25" customHeight="1" thickBot="1" x14ac:dyDescent="0.3">
      <c r="B38" s="147"/>
      <c r="C38" s="218" t="s">
        <v>104</v>
      </c>
      <c r="D38" s="343">
        <v>7000</v>
      </c>
      <c r="E38" s="306"/>
      <c r="F38" s="306">
        <v>7000</v>
      </c>
      <c r="G38" s="306"/>
      <c r="H38" s="306">
        <f t="shared" si="0"/>
        <v>0</v>
      </c>
      <c r="I38" s="308">
        <v>845.4828</v>
      </c>
      <c r="J38" s="337"/>
      <c r="K38" s="158"/>
      <c r="L38" s="189"/>
    </row>
    <row r="39" spans="1:12" ht="17.25" customHeight="1" thickBot="1" x14ac:dyDescent="0.3">
      <c r="B39" s="147"/>
      <c r="C39" s="218" t="s">
        <v>66</v>
      </c>
      <c r="D39" s="343">
        <v>500</v>
      </c>
      <c r="E39" s="306"/>
      <c r="F39" s="306"/>
      <c r="G39" s="306"/>
      <c r="H39" s="306">
        <f t="shared" si="0"/>
        <v>500</v>
      </c>
      <c r="I39" s="308"/>
      <c r="J39" s="337"/>
      <c r="K39" s="158"/>
      <c r="L39" s="189"/>
    </row>
    <row r="40" spans="1:12" ht="17.25" customHeight="1" thickBot="1" x14ac:dyDescent="0.3">
      <c r="B40" s="147"/>
      <c r="C40" s="218" t="s">
        <v>105</v>
      </c>
      <c r="D40" s="343">
        <v>3680</v>
      </c>
      <c r="E40" s="306"/>
      <c r="F40" s="306"/>
      <c r="G40" s="306"/>
      <c r="H40" s="306">
        <f t="shared" si="0"/>
        <v>3680</v>
      </c>
      <c r="I40" s="308"/>
      <c r="J40" s="337"/>
      <c r="K40" s="158"/>
      <c r="L40" s="189"/>
    </row>
    <row r="41" spans="1:12" ht="14.1" customHeight="1" thickBot="1" x14ac:dyDescent="0.3">
      <c r="B41" s="147"/>
      <c r="C41" s="184" t="s">
        <v>14</v>
      </c>
      <c r="D41" s="343"/>
      <c r="E41" s="306">
        <v>4.1383000000005268</v>
      </c>
      <c r="F41" s="306">
        <v>181.11100000003353</v>
      </c>
      <c r="G41" s="306"/>
      <c r="H41" s="306">
        <f>D41-F41</f>
        <v>-181.11100000003353</v>
      </c>
      <c r="I41" s="308">
        <v>586.10869999998249</v>
      </c>
      <c r="J41" s="337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5662.8558000000003</v>
      </c>
      <c r="F42" s="249">
        <f>F21+F24+F35+F36+F37+F38+F39+F40+F41</f>
        <v>268266.08250000002</v>
      </c>
      <c r="G42" s="249"/>
      <c r="H42" s="249">
        <f>H21+H24+H35+H36+H37+H38+H39+H40+H41</f>
        <v>146653.91749999998</v>
      </c>
      <c r="I42" s="263">
        <f>I21+I24+I35+I36+I37+I38+I39+I40+I41</f>
        <v>302648.54889999999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108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106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88" t="s">
        <v>1</v>
      </c>
      <c r="C50" s="389"/>
      <c r="D50" s="389"/>
      <c r="E50" s="389"/>
      <c r="F50" s="389"/>
      <c r="G50" s="389"/>
      <c r="H50" s="389"/>
      <c r="I50" s="389"/>
      <c r="J50" s="389"/>
      <c r="K50" s="390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04" t="s">
        <v>2</v>
      </c>
      <c r="D52" s="405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93" t="s">
        <v>8</v>
      </c>
      <c r="C58" s="394"/>
      <c r="D58" s="394"/>
      <c r="E58" s="394"/>
      <c r="F58" s="394"/>
      <c r="G58" s="394"/>
      <c r="H58" s="394"/>
      <c r="I58" s="394"/>
      <c r="J58" s="394"/>
      <c r="K58" s="395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19</v>
      </c>
      <c r="F59" s="246" t="str">
        <f>F20</f>
        <v>LANDET KVANTUM T.O.M UKE 19</v>
      </c>
      <c r="G59" s="246" t="str">
        <f>H20</f>
        <v>RESTKVOTER</v>
      </c>
      <c r="H59" s="247" t="str">
        <f>I20</f>
        <v>LANDET KVANTUM T.O.M. UKE 19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97"/>
      <c r="E60" s="287"/>
      <c r="F60" s="287">
        <v>113.6842</v>
      </c>
      <c r="G60" s="402"/>
      <c r="H60" s="289">
        <v>154.8211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98"/>
      <c r="E61" s="373"/>
      <c r="F61" s="376">
        <v>266.6302</v>
      </c>
      <c r="G61" s="402"/>
      <c r="H61" s="377">
        <v>526.73329999999999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99"/>
      <c r="E62" s="338"/>
      <c r="F62" s="338">
        <v>47.117699999999999</v>
      </c>
      <c r="G62" s="403"/>
      <c r="H62" s="339">
        <v>49.803699999999999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5">
        <v>5700</v>
      </c>
      <c r="E63" s="374">
        <f>SUM(E64:E66)</f>
        <v>0.85960000000000003</v>
      </c>
      <c r="F63" s="374">
        <f>F64+F65+F66</f>
        <v>11.549299999999999</v>
      </c>
      <c r="G63" s="287">
        <f>D63-F63</f>
        <v>5688.4507000000003</v>
      </c>
      <c r="H63" s="289">
        <f>H64+H65+H66</f>
        <v>16.101099999999999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6"/>
      <c r="E64" s="371">
        <v>5.8000000000000003E-2</v>
      </c>
      <c r="F64" s="371">
        <v>1.5336000000000001</v>
      </c>
      <c r="G64" s="291"/>
      <c r="H64" s="303">
        <v>2.0407000000000002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6"/>
      <c r="E65" s="371">
        <v>0.63239999999999996</v>
      </c>
      <c r="F65" s="371">
        <v>4.8593000000000002</v>
      </c>
      <c r="G65" s="291"/>
      <c r="H65" s="303">
        <v>4.1144999999999996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182" t="s">
        <v>41</v>
      </c>
      <c r="D66" s="297"/>
      <c r="E66" s="372">
        <v>0.16919999999999999</v>
      </c>
      <c r="F66" s="372">
        <v>5.1563999999999997</v>
      </c>
      <c r="G66" s="294"/>
      <c r="H66" s="304">
        <v>9.9459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375"/>
      <c r="F67" s="375">
        <v>4.4802</v>
      </c>
      <c r="G67" s="288">
        <f>D67-F67</f>
        <v>118.5198</v>
      </c>
      <c r="H67" s="292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/>
      <c r="F68" s="288">
        <v>1</v>
      </c>
      <c r="G68" s="288"/>
      <c r="H68" s="292"/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8">
        <v>9675</v>
      </c>
      <c r="E69" s="253">
        <f>E60+E61+E62+E63+E67+E68</f>
        <v>0.85960000000000003</v>
      </c>
      <c r="F69" s="253">
        <f>F60+F61+F62+F63+F67+F68</f>
        <v>444.46160000000003</v>
      </c>
      <c r="G69" s="253">
        <f>D69-F69</f>
        <v>9230.5383999999995</v>
      </c>
      <c r="H69" s="263">
        <f>H60+H61+H62+H63+H67+H68</f>
        <v>748.30640000000005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00"/>
      <c r="D70" s="400"/>
      <c r="E70" s="400"/>
      <c r="F70" s="299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88" t="s">
        <v>1</v>
      </c>
      <c r="C75" s="389"/>
      <c r="D75" s="389"/>
      <c r="E75" s="389"/>
      <c r="F75" s="389"/>
      <c r="G75" s="389"/>
      <c r="H75" s="389"/>
      <c r="I75" s="389"/>
      <c r="J75" s="389"/>
      <c r="K75" s="390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91" t="s">
        <v>2</v>
      </c>
      <c r="D77" s="392"/>
      <c r="E77" s="391" t="s">
        <v>21</v>
      </c>
      <c r="F77" s="396"/>
      <c r="G77" s="391" t="s">
        <v>22</v>
      </c>
      <c r="H77" s="392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8" t="s">
        <v>5</v>
      </c>
      <c r="F78" s="208">
        <v>33161</v>
      </c>
      <c r="G78" s="237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7" t="s">
        <v>68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11270</v>
      </c>
      <c r="E80" s="200" t="s">
        <v>91</v>
      </c>
      <c r="F80" s="203">
        <v>930</v>
      </c>
      <c r="G80" s="237" t="s">
        <v>69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94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01" t="s">
        <v>95</v>
      </c>
      <c r="D83" s="401"/>
      <c r="E83" s="401"/>
      <c r="F83" s="401"/>
      <c r="G83" s="401"/>
      <c r="H83" s="401"/>
      <c r="I83" s="254"/>
      <c r="J83" s="146"/>
      <c r="K83" s="148"/>
      <c r="L83" s="146"/>
    </row>
    <row r="84" spans="1:12" ht="6" customHeight="1" thickBot="1" x14ac:dyDescent="0.3">
      <c r="B84" s="147"/>
      <c r="C84" s="401"/>
      <c r="D84" s="401"/>
      <c r="E84" s="401"/>
      <c r="F84" s="401"/>
      <c r="G84" s="401"/>
      <c r="H84" s="401"/>
      <c r="I84" s="146"/>
      <c r="J84" s="146"/>
      <c r="K84" s="148"/>
      <c r="L84" s="146"/>
    </row>
    <row r="85" spans="1:12" ht="14.1" customHeight="1" x14ac:dyDescent="0.25">
      <c r="B85" s="393" t="s">
        <v>8</v>
      </c>
      <c r="C85" s="394"/>
      <c r="D85" s="394"/>
      <c r="E85" s="394"/>
      <c r="F85" s="394"/>
      <c r="G85" s="394"/>
      <c r="H85" s="394"/>
      <c r="I85" s="394"/>
      <c r="J85" s="394"/>
      <c r="K85" s="395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19</v>
      </c>
      <c r="F87" s="246" t="str">
        <f>F20</f>
        <v>LANDET KVANTUM T.O.M UKE 19</v>
      </c>
      <c r="G87" s="246" t="str">
        <f>H20</f>
        <v>RESTKVOTER</v>
      </c>
      <c r="H87" s="247" t="str">
        <f>I20</f>
        <v>LANDET KVANTUM T.O.M. UKE 19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302">
        <f>D90+D89</f>
        <v>33161</v>
      </c>
      <c r="E88" s="309">
        <f>E90+E89</f>
        <v>140.78299999999999</v>
      </c>
      <c r="F88" s="309">
        <f>F89+F90</f>
        <v>13208.4313</v>
      </c>
      <c r="G88" s="309">
        <f>G89+G90</f>
        <v>19952.568700000003</v>
      </c>
      <c r="H88" s="310">
        <f>H89+H90</f>
        <v>10841.8104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40">
        <v>32411</v>
      </c>
      <c r="E89" s="311">
        <v>140.78299999999999</v>
      </c>
      <c r="F89" s="311">
        <v>12674.2907</v>
      </c>
      <c r="G89" s="311">
        <f>D89-F89</f>
        <v>19736.709300000002</v>
      </c>
      <c r="H89" s="315">
        <v>10339.367200000001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41">
        <v>750</v>
      </c>
      <c r="E90" s="312"/>
      <c r="F90" s="312">
        <v>534.14059999999995</v>
      </c>
      <c r="G90" s="312">
        <f>D90-F90</f>
        <v>215.85940000000005</v>
      </c>
      <c r="H90" s="316">
        <v>502.44319999999999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78">
        <f>D92+D98+D99</f>
        <v>54106</v>
      </c>
      <c r="E91" s="376">
        <f>E92+E98+E99</f>
        <v>1731.3982999999998</v>
      </c>
      <c r="F91" s="376">
        <f>F92+F98+F99</f>
        <v>22231.3547</v>
      </c>
      <c r="G91" s="376">
        <f>G92+G98+G99</f>
        <v>31874.645300000004</v>
      </c>
      <c r="H91" s="377">
        <f>H92+H98+H99</f>
        <v>18707.8086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46">
        <f>D93+D94+D95+D96+D97</f>
        <v>40038</v>
      </c>
      <c r="E92" s="313">
        <f>E93+E94+E95+E96+E97</f>
        <v>1700.9405999999999</v>
      </c>
      <c r="F92" s="313">
        <f>F93+F94+F95+F96+F97</f>
        <v>17597.854800000001</v>
      </c>
      <c r="G92" s="313">
        <f>G93+G94+G95+G96+G97</f>
        <v>22440.145200000003</v>
      </c>
      <c r="H92" s="317">
        <f>H93+H94+H96+H97</f>
        <v>13610.813699999999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45">
        <v>9211</v>
      </c>
      <c r="E93" s="305">
        <v>100.3156</v>
      </c>
      <c r="F93" s="305">
        <v>2415.2649000000001</v>
      </c>
      <c r="G93" s="305">
        <f>D93-F93</f>
        <v>6795.7350999999999</v>
      </c>
      <c r="H93" s="307">
        <v>2079.2694000000001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45">
        <v>8490</v>
      </c>
      <c r="E94" s="305">
        <v>702.4941</v>
      </c>
      <c r="F94" s="305">
        <v>4925.2791999999999</v>
      </c>
      <c r="G94" s="305">
        <f t="shared" ref="G94:G100" si="1">D94-F94</f>
        <v>3564.7208000000001</v>
      </c>
      <c r="H94" s="307">
        <v>3888.1097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45">
        <v>4000</v>
      </c>
      <c r="E95" s="305"/>
      <c r="F95" s="305"/>
      <c r="G95" s="305">
        <f>D95-F95</f>
        <v>4000</v>
      </c>
      <c r="H95" s="307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45">
        <v>11811</v>
      </c>
      <c r="E96" s="305">
        <v>784.31449999999995</v>
      </c>
      <c r="F96" s="305">
        <v>6212.3864000000003</v>
      </c>
      <c r="G96" s="305">
        <f t="shared" si="1"/>
        <v>5598.6135999999997</v>
      </c>
      <c r="H96" s="307">
        <v>4725.4242000000004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45">
        <v>6526</v>
      </c>
      <c r="E97" s="305">
        <v>113.8164</v>
      </c>
      <c r="F97" s="305">
        <v>4044.9243000000001</v>
      </c>
      <c r="G97" s="305">
        <f t="shared" si="1"/>
        <v>2481.0756999999999</v>
      </c>
      <c r="H97" s="307">
        <v>2918.0104000000001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46">
        <v>9739</v>
      </c>
      <c r="E98" s="313"/>
      <c r="F98" s="313">
        <v>3188.2611000000002</v>
      </c>
      <c r="G98" s="313">
        <f t="shared" si="1"/>
        <v>6550.7389000000003</v>
      </c>
      <c r="H98" s="317">
        <v>4194.5528000000004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48">
        <v>4329</v>
      </c>
      <c r="E99" s="314">
        <v>30.457699999999999</v>
      </c>
      <c r="F99" s="314">
        <v>1445.2388000000001</v>
      </c>
      <c r="G99" s="314">
        <f t="shared" si="1"/>
        <v>2883.7611999999999</v>
      </c>
      <c r="H99" s="318">
        <v>902.44209999999998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90">
        <v>548</v>
      </c>
      <c r="E100" s="288"/>
      <c r="F100" s="288">
        <v>30.4986</v>
      </c>
      <c r="G100" s="288">
        <f t="shared" si="1"/>
        <v>517.50139999999999</v>
      </c>
      <c r="H100" s="292">
        <v>46.654800000000002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43">
        <v>930</v>
      </c>
      <c r="E101" s="306"/>
      <c r="F101" s="306"/>
      <c r="G101" s="306">
        <f>D101-F101</f>
        <v>930</v>
      </c>
      <c r="H101" s="308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290">
        <v>300</v>
      </c>
      <c r="E102" s="288"/>
      <c r="F102" s="288">
        <v>300</v>
      </c>
      <c r="G102" s="288"/>
      <c r="H102" s="292">
        <v>26.903199999999998</v>
      </c>
      <c r="I102" s="189"/>
      <c r="J102" s="189"/>
      <c r="K102" s="158"/>
      <c r="L102" s="189"/>
    </row>
    <row r="103" spans="1:12" ht="15.75" thickBot="1" x14ac:dyDescent="0.3">
      <c r="B103" s="9"/>
      <c r="C103" s="300" t="s">
        <v>14</v>
      </c>
      <c r="D103" s="290"/>
      <c r="E103" s="288">
        <v>1.4974000000001979</v>
      </c>
      <c r="F103" s="288">
        <v>39.010399999999208</v>
      </c>
      <c r="G103" s="288">
        <f>D103-F103</f>
        <v>-39.010399999999208</v>
      </c>
      <c r="H103" s="292">
        <v>15.908400000000256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36">
        <f>D88+D91+D100+D101+D102+D103</f>
        <v>89045</v>
      </c>
      <c r="E104" s="249">
        <f>E88+E91+E100+E102+E103</f>
        <v>1873.6786999999999</v>
      </c>
      <c r="F104" s="249">
        <f>F88+F91+F100+F102+F103</f>
        <v>35809.294999999998</v>
      </c>
      <c r="G104" s="249">
        <f>G88+G91+G100+G101+G102+G103</f>
        <v>53235.705000000009</v>
      </c>
      <c r="H104" s="263">
        <f>H88+H91+H100+H102+H103</f>
        <v>29639.0854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109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88" t="s">
        <v>1</v>
      </c>
      <c r="C111" s="389"/>
      <c r="D111" s="389"/>
      <c r="E111" s="389"/>
      <c r="F111" s="389"/>
      <c r="G111" s="389"/>
      <c r="H111" s="389"/>
      <c r="I111" s="389"/>
      <c r="J111" s="389"/>
      <c r="K111" s="390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91" t="s">
        <v>2</v>
      </c>
      <c r="D113" s="392"/>
      <c r="E113" s="391" t="s">
        <v>21</v>
      </c>
      <c r="F113" s="392"/>
      <c r="G113" s="391" t="s">
        <v>22</v>
      </c>
      <c r="H113" s="392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97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93" t="s">
        <v>8</v>
      </c>
      <c r="C120" s="394"/>
      <c r="D120" s="394"/>
      <c r="E120" s="394"/>
      <c r="F120" s="394"/>
      <c r="G120" s="394"/>
      <c r="H120" s="394"/>
      <c r="I120" s="394"/>
      <c r="J120" s="394"/>
      <c r="K120" s="395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19</v>
      </c>
      <c r="F122" s="246" t="str">
        <f>F20</f>
        <v>LANDET KVANTUM T.O.M UKE 19</v>
      </c>
      <c r="G122" s="246" t="str">
        <f>H20</f>
        <v>RESTKVOTER</v>
      </c>
      <c r="H122" s="247" t="str">
        <f>I20</f>
        <v>LANDET KVANTUM T.O.M. UKE 19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5">
        <f>D124+D125+D126</f>
        <v>38273</v>
      </c>
      <c r="E123" s="287">
        <f>E124+E125+E126</f>
        <v>203.04179999999999</v>
      </c>
      <c r="F123" s="287">
        <f>F124+F125+F126</f>
        <v>24597.5406</v>
      </c>
      <c r="G123" s="287">
        <f>G124+G125+G126</f>
        <v>13675.459400000002</v>
      </c>
      <c r="H123" s="289">
        <f>H124+H125+H126</f>
        <v>23983.8076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40">
        <v>30618</v>
      </c>
      <c r="E124" s="311">
        <v>203.04179999999999</v>
      </c>
      <c r="F124" s="311">
        <v>20710.038199999999</v>
      </c>
      <c r="G124" s="311">
        <f>D124-F124</f>
        <v>9907.9618000000009</v>
      </c>
      <c r="H124" s="315">
        <v>18998.7366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40">
        <v>7155</v>
      </c>
      <c r="E125" s="311"/>
      <c r="F125" s="311">
        <v>3887.5023999999999</v>
      </c>
      <c r="G125" s="311">
        <f>D125-F125</f>
        <v>3267.4976000000001</v>
      </c>
      <c r="H125" s="315">
        <v>4985.0709999999999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41">
        <v>500</v>
      </c>
      <c r="E126" s="312"/>
      <c r="F126" s="312"/>
      <c r="G126" s="312">
        <f>D126-F126</f>
        <v>500</v>
      </c>
      <c r="H126" s="316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42">
        <v>25860</v>
      </c>
      <c r="E127" s="319">
        <v>3005.8850000000002</v>
      </c>
      <c r="F127" s="319">
        <v>9361.8405999999995</v>
      </c>
      <c r="G127" s="319">
        <f>D127-F127</f>
        <v>16498.1594</v>
      </c>
      <c r="H127" s="322">
        <v>8042.2754000000004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43">
        <f>D129+D134+D137</f>
        <v>39307</v>
      </c>
      <c r="E128" s="306">
        <f>E129+E134+E137</f>
        <v>549.77</v>
      </c>
      <c r="F128" s="306">
        <f>F137+F134+F129</f>
        <v>26105.891199999998</v>
      </c>
      <c r="G128" s="306">
        <f>D128-F128</f>
        <v>13201.108800000002</v>
      </c>
      <c r="H128" s="308">
        <f>H129+H134+H137</f>
        <v>23248.406599999998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44">
        <f>D130+D131+D132+D133</f>
        <v>29480</v>
      </c>
      <c r="E129" s="320">
        <f>E130+E131+E132+E133</f>
        <v>474.48630000000003</v>
      </c>
      <c r="F129" s="320">
        <f>F130+F131+F133+F132</f>
        <v>18605.1001</v>
      </c>
      <c r="G129" s="320">
        <f>G130+G131+G132+G133</f>
        <v>10874.8999</v>
      </c>
      <c r="H129" s="323">
        <f>H130+H131+H132+H133</f>
        <v>16956.8704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45">
        <v>8343</v>
      </c>
      <c r="E130" s="305">
        <v>64.7376</v>
      </c>
      <c r="F130" s="305">
        <v>2307.1803</v>
      </c>
      <c r="G130" s="305">
        <f t="shared" ref="G130:G135" si="2">D130-F130</f>
        <v>6035.8197</v>
      </c>
      <c r="H130" s="307">
        <v>1413.7371000000001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45">
        <v>7665</v>
      </c>
      <c r="E131" s="305">
        <v>99.287599999999998</v>
      </c>
      <c r="F131" s="305">
        <v>5552.9630999999999</v>
      </c>
      <c r="G131" s="305">
        <f t="shared" si="2"/>
        <v>2112.0369000000001</v>
      </c>
      <c r="H131" s="307">
        <v>5844.1167999999998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45">
        <v>7635</v>
      </c>
      <c r="E132" s="305">
        <v>173.88560000000001</v>
      </c>
      <c r="F132" s="305">
        <v>5433.1697999999997</v>
      </c>
      <c r="G132" s="305">
        <f t="shared" si="2"/>
        <v>2201.8302000000003</v>
      </c>
      <c r="H132" s="307">
        <v>5460.4035999999996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45">
        <v>5837</v>
      </c>
      <c r="E133" s="305">
        <v>136.57550000000001</v>
      </c>
      <c r="F133" s="305">
        <v>5311.7869000000001</v>
      </c>
      <c r="G133" s="305">
        <f t="shared" si="2"/>
        <v>525.21309999999994</v>
      </c>
      <c r="H133" s="307">
        <v>4238.6129000000001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46">
        <f>D135+D136</f>
        <v>4324</v>
      </c>
      <c r="E134" s="313">
        <f>E135+E136</f>
        <v>0</v>
      </c>
      <c r="F134" s="313">
        <f>F135+F136</f>
        <v>5203.4643999999998</v>
      </c>
      <c r="G134" s="313">
        <f t="shared" si="2"/>
        <v>-879.46439999999984</v>
      </c>
      <c r="H134" s="317">
        <f>H135</f>
        <v>4173.7512999999999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47">
        <v>3824</v>
      </c>
      <c r="E135" s="321"/>
      <c r="F135" s="321">
        <v>5203.4643999999998</v>
      </c>
      <c r="G135" s="321">
        <f t="shared" si="2"/>
        <v>-1379.4643999999998</v>
      </c>
      <c r="H135" s="324">
        <v>4173.7512999999999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47">
        <v>500</v>
      </c>
      <c r="E136" s="321"/>
      <c r="F136" s="321"/>
      <c r="G136" s="321"/>
      <c r="H136" s="324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48">
        <v>5503</v>
      </c>
      <c r="E137" s="314">
        <v>75.283699999999996</v>
      </c>
      <c r="F137" s="314">
        <v>2297.3267000000001</v>
      </c>
      <c r="G137" s="314">
        <f>D137-F137</f>
        <v>3205.6732999999999</v>
      </c>
      <c r="H137" s="318">
        <v>2117.7849000000001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49">
        <v>160</v>
      </c>
      <c r="E138" s="301"/>
      <c r="F138" s="301">
        <v>4.0895000000000001</v>
      </c>
      <c r="G138" s="301">
        <f>D138-F138</f>
        <v>155.91050000000001</v>
      </c>
      <c r="H138" s="293">
        <v>5.3495999999999997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/>
      <c r="F139" s="288">
        <v>2000</v>
      </c>
      <c r="G139" s="288">
        <f>D139-F139</f>
        <v>0</v>
      </c>
      <c r="H139" s="292">
        <v>84.139899999999997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/>
      <c r="G140" s="288">
        <f>D140-F140</f>
        <v>350</v>
      </c>
      <c r="H140" s="292">
        <v>23.617999999999999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11.792599999999766</v>
      </c>
      <c r="F141" s="288">
        <v>58.913799999994808</v>
      </c>
      <c r="G141" s="288">
        <f>D141-F141</f>
        <v>-58.913799999994808</v>
      </c>
      <c r="H141" s="292">
        <v>56.032799999993586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8">
        <f>D123+D127+D128+D138+D139+D140+D141</f>
        <v>105950</v>
      </c>
      <c r="E142" s="253">
        <f>E123+E127+E128+E138+E139+E140+E141</f>
        <v>3770.4893999999999</v>
      </c>
      <c r="F142" s="253">
        <f>F123+F127+F128+F138+F139+F140+F141</f>
        <v>62128.275699999998</v>
      </c>
      <c r="G142" s="253">
        <f>G123+G127+G128+G138+G139+G140+G141</f>
        <v>43821.724300000009</v>
      </c>
      <c r="H142" s="250">
        <f>H123+H127+H128+H138+H139+H140+H141</f>
        <v>55443.6299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04" t="s">
        <v>2</v>
      </c>
      <c r="D151" s="405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100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19</v>
      </c>
      <c r="F159" s="81" t="str">
        <f>F20</f>
        <v>LANDET KVANTUM T.O.M UKE 19</v>
      </c>
      <c r="G159" s="81" t="str">
        <f>H20</f>
        <v>RESTKVOTER</v>
      </c>
      <c r="H159" s="108" t="str">
        <f>I20</f>
        <v>LANDET KVANTUM T.O.M. UKE 19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266.25029999999998</v>
      </c>
      <c r="F160" s="233">
        <v>723.91</v>
      </c>
      <c r="G160" s="233">
        <f>D160-F160</f>
        <v>18363.09</v>
      </c>
      <c r="H160" s="285">
        <v>206.6788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1.936999999999955</v>
      </c>
      <c r="G161" s="233">
        <f>D161-F161</f>
        <v>498.06300000000005</v>
      </c>
      <c r="H161" s="285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60</v>
      </c>
      <c r="D163" s="235">
        <f>SUM(D160:D162)</f>
        <v>19600</v>
      </c>
      <c r="E163" s="235">
        <f>SUM(E160:E162)</f>
        <v>266.25029999999998</v>
      </c>
      <c r="F163" s="235">
        <f>SUM(F160:F162)</f>
        <v>725.84699999999998</v>
      </c>
      <c r="G163" s="235">
        <f>D163-F163</f>
        <v>18874.152999999998</v>
      </c>
      <c r="H163" s="262">
        <f>SUM(H160:H162)</f>
        <v>206.6788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101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11" t="s">
        <v>1</v>
      </c>
      <c r="C166" s="412"/>
      <c r="D166" s="412"/>
      <c r="E166" s="412"/>
      <c r="F166" s="412"/>
      <c r="G166" s="412"/>
      <c r="H166" s="412"/>
      <c r="I166" s="412"/>
      <c r="J166" s="412"/>
      <c r="K166" s="413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4" t="s">
        <v>2</v>
      </c>
      <c r="D168" s="405"/>
      <c r="E168" s="404" t="s">
        <v>61</v>
      </c>
      <c r="F168" s="405"/>
      <c r="G168" s="404" t="s">
        <v>62</v>
      </c>
      <c r="H168" s="405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99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8" t="s">
        <v>8</v>
      </c>
      <c r="C177" s="409"/>
      <c r="D177" s="409"/>
      <c r="E177" s="409"/>
      <c r="F177" s="409"/>
      <c r="G177" s="409"/>
      <c r="H177" s="409"/>
      <c r="I177" s="409"/>
      <c r="J177" s="409"/>
      <c r="K177" s="410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81" t="str">
        <f>E20</f>
        <v>LANDET KVANTUM UKE 19</v>
      </c>
      <c r="F179" s="81" t="str">
        <f>F20</f>
        <v>LANDET KVANTUM T.O.M UKE 19</v>
      </c>
      <c r="G179" s="81" t="str">
        <f>H20</f>
        <v>RESTKVOTER</v>
      </c>
      <c r="H179" s="108" t="str">
        <f>I20</f>
        <v>LANDET KVANTUM T.O.M. UKE 19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50">
        <f>D181+D182+D183+D184+D185</f>
        <v>20233</v>
      </c>
      <c r="E180" s="379">
        <f>E181+E182+E183+E184+E185</f>
        <v>104.0274</v>
      </c>
      <c r="F180" s="379">
        <f>F181+F182+F183+F184+F185</f>
        <v>15890.0345</v>
      </c>
      <c r="G180" s="379">
        <f>G181+G182+G183+G184+G185</f>
        <v>4342.9654999999993</v>
      </c>
      <c r="H180" s="325">
        <f>H181+H182+H183+H184+H185</f>
        <v>14886.946099999999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51">
        <v>11120</v>
      </c>
      <c r="E181" s="380"/>
      <c r="F181" s="380">
        <v>13072.9876</v>
      </c>
      <c r="G181" s="380">
        <f t="shared" ref="G181:G187" si="3">D181-F181</f>
        <v>-1952.9876000000004</v>
      </c>
      <c r="H181" s="326">
        <v>13367.0046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51">
        <v>2894</v>
      </c>
      <c r="E182" s="380"/>
      <c r="F182" s="380">
        <v>1432.1021000000001</v>
      </c>
      <c r="G182" s="380">
        <f t="shared" si="3"/>
        <v>1461.8978999999999</v>
      </c>
      <c r="H182" s="326">
        <v>600.30740000000003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51">
        <v>1430</v>
      </c>
      <c r="E183" s="380">
        <v>69.090999999999994</v>
      </c>
      <c r="F183" s="380">
        <v>1264.92</v>
      </c>
      <c r="G183" s="380">
        <f t="shared" si="3"/>
        <v>165.07999999999993</v>
      </c>
      <c r="H183" s="326">
        <v>699.05150000000003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51">
        <v>4689</v>
      </c>
      <c r="E184" s="380">
        <v>34.936399999999999</v>
      </c>
      <c r="F184" s="380">
        <v>120.0248</v>
      </c>
      <c r="G184" s="380">
        <f t="shared" si="3"/>
        <v>4568.9751999999999</v>
      </c>
      <c r="H184" s="326">
        <v>220.58260000000001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52">
        <v>100</v>
      </c>
      <c r="E185" s="381"/>
      <c r="F185" s="381"/>
      <c r="G185" s="381">
        <f t="shared" si="3"/>
        <v>100</v>
      </c>
      <c r="H185" s="327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53">
        <v>5500</v>
      </c>
      <c r="E186" s="382">
        <v>491.34</v>
      </c>
      <c r="F186" s="382">
        <v>2654.3966</v>
      </c>
      <c r="G186" s="382">
        <f t="shared" si="3"/>
        <v>2845.6034</v>
      </c>
      <c r="H186" s="328">
        <v>1068.125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50">
        <v>8000</v>
      </c>
      <c r="E187" s="379">
        <v>10.3371</v>
      </c>
      <c r="F187" s="379">
        <v>2600.8708000000001</v>
      </c>
      <c r="G187" s="379">
        <f t="shared" si="3"/>
        <v>5399.1291999999994</v>
      </c>
      <c r="H187" s="325">
        <v>922.69920000000002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51"/>
      <c r="E188" s="380"/>
      <c r="F188" s="380">
        <v>1655.9496999999999</v>
      </c>
      <c r="G188" s="380"/>
      <c r="H188" s="326">
        <v>161.5265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54"/>
      <c r="E189" s="383">
        <f>E187-E188</f>
        <v>10.3371</v>
      </c>
      <c r="F189" s="383">
        <f>F187-F188</f>
        <v>944.92110000000025</v>
      </c>
      <c r="G189" s="383"/>
      <c r="H189" s="329">
        <f>H187-H188</f>
        <v>761.17270000000008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55">
        <v>11</v>
      </c>
      <c r="E190" s="384"/>
      <c r="F190" s="384">
        <v>2.7336999999999998</v>
      </c>
      <c r="G190" s="384">
        <f>D190-F190</f>
        <v>8.2663000000000011</v>
      </c>
      <c r="H190" s="330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53"/>
      <c r="E191" s="382"/>
      <c r="F191" s="382">
        <v>20</v>
      </c>
      <c r="G191" s="382">
        <f>D191-F191</f>
        <v>-20</v>
      </c>
      <c r="H191" s="328">
        <v>19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605.70449999999994</v>
      </c>
      <c r="F192" s="253">
        <f>F180+F186+F187+F190+F191</f>
        <v>21168.035600000003</v>
      </c>
      <c r="G192" s="253">
        <f>G180+G186+G187+G190+G191</f>
        <v>12575.964399999997</v>
      </c>
      <c r="H192" s="250">
        <f>H180+H186+H187+H190+H191</f>
        <v>16897.786100000001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11" t="s">
        <v>1</v>
      </c>
      <c r="C197" s="412"/>
      <c r="D197" s="412"/>
      <c r="E197" s="412"/>
      <c r="F197" s="412"/>
      <c r="G197" s="412"/>
      <c r="H197" s="412"/>
      <c r="I197" s="412"/>
      <c r="J197" s="412"/>
      <c r="K197" s="413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04" t="s">
        <v>2</v>
      </c>
      <c r="D199" s="405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08" t="s">
        <v>8</v>
      </c>
      <c r="C207" s="409"/>
      <c r="D207" s="409"/>
      <c r="E207" s="409"/>
      <c r="F207" s="409"/>
      <c r="G207" s="409"/>
      <c r="H207" s="409"/>
      <c r="I207" s="409"/>
      <c r="J207" s="409"/>
      <c r="K207" s="410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19</v>
      </c>
      <c r="F209" s="81" t="str">
        <f>F20</f>
        <v>LANDET KVANTUM T.O.M UKE 19</v>
      </c>
      <c r="G209" s="81" t="str">
        <f>H20</f>
        <v>RESTKVOTER</v>
      </c>
      <c r="H209" s="108" t="str">
        <f>I20</f>
        <v>LANDET KVANTUM T.O.M. UKE 19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1.6246</v>
      </c>
      <c r="F210" s="233">
        <v>351.93270000000001</v>
      </c>
      <c r="G210" s="233"/>
      <c r="H210" s="285">
        <v>382.38979999999998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31.934000000000001</v>
      </c>
      <c r="F211" s="233">
        <v>706.51400000000001</v>
      </c>
      <c r="G211" s="233"/>
      <c r="H211" s="285">
        <v>666.03269999999998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19</v>
      </c>
      <c r="G213" s="234"/>
      <c r="H213" s="286">
        <v>20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33.558599999999998</v>
      </c>
      <c r="F214" s="235">
        <f>SUM(F210:F213)</f>
        <v>1083.2982</v>
      </c>
      <c r="G214" s="235">
        <f>D214-F214</f>
        <v>4091.7017999999998</v>
      </c>
      <c r="H214" s="262">
        <f>H210+H211+H212+H213</f>
        <v>1069.6547999999998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19
&amp;"-,Normal"&amp;11(iht. motatte landings- og sluttsedler fra fiskesalgslagene; alle tallstørrelser i hele tonn)&amp;R12.05.2015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UKE_19_2015</vt:lpstr>
      <vt:lpstr>UKE_19_2015!Utskriftsområde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2015-05-12T05:54:38Z</cp:lastPrinted>
  <dcterms:created xsi:type="dcterms:W3CDTF">2011-07-06T12:13:20Z</dcterms:created>
  <dcterms:modified xsi:type="dcterms:W3CDTF">2015-05-12T07:11:34Z</dcterms:modified>
</cp:coreProperties>
</file>