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8_2014" sheetId="1" r:id="rId1"/>
  </sheets>
  <definedNames>
    <definedName name="_xlnm.Print_Area" localSheetId="0">UKE_8_2014!$B$1:$K$204</definedName>
    <definedName name="Z_14D440E4_F18A_4F78_9989_38C1B133222D_.wvu.Cols" localSheetId="0" hidden="1">UKE_8_2014!#REF!</definedName>
    <definedName name="Z_14D440E4_F18A_4F78_9989_38C1B133222D_.wvu.PrintArea" localSheetId="0" hidden="1">UKE_8_2014!$B$1:$K$204</definedName>
    <definedName name="Z_14D440E4_F18A_4F78_9989_38C1B133222D_.wvu.Rows" localSheetId="0" hidden="1">UKE_8_2014!$316:$1048576,UKE_8_2014!$205:$315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3" i="1"/>
  <c r="E171"/>
  <c r="E164"/>
  <c r="E176" s="1"/>
  <c r="E133"/>
  <c r="G134"/>
  <c r="E62"/>
  <c r="E68" s="1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E127" l="1"/>
  <c r="E141" s="1"/>
  <c r="F24"/>
  <c r="E24"/>
  <c r="E41" s="1"/>
  <c r="E102"/>
  <c r="G128"/>
  <c r="F102"/>
  <c r="G140"/>
  <c r="G171"/>
  <c r="F133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<sst xmlns="http://schemas.openxmlformats.org/spreadsheetml/2006/main" count="213" uniqueCount="102">
  <si>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</si>
  <si>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</si>
  <si>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</si>
  <si>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</si>
  <si>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</si>
  <si>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</si>
  <si>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</si>
  <si>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</si>
  <si>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</si>
  <si>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</si>
  <si>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</si>
  <si>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</si>
  <si>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</si>
  <si>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</si>
  <si>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</si>
  <si>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</si>
  <si>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</si>
  <si>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</si>
  <si>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</si>
  <si>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</si>
  <si>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</si>
  <si>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</si>
  <si>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</si>
  <si>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</si>
  <si>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</si>
  <si>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</si>
  <si>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</si>
  <si>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</si>
  <si>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</si>
  <si>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</si>
  <si>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</si>
  <si>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</si>
  <si>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</si>
  <si>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</si>
  <si>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</si>
  <si>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</si>
  <si>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</si>
  <si>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</si>
  <si>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</si>
  <si>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</si>
  <si>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</si>
  <si>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</si>
  <si>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</si>
  <si>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</si>
  <si>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</si>
  <si>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</si>
  <si>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</si>
  <si>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</si>
  <si>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</si>
  <si>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</si>
  <si>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</si>
  <si>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</si>
  <si>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</si>
  <si>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</si>
  <si>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</si>
  <si>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</si>
  <si>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</si>
  <si>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</si>
  <si>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</si>
  <si>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</si>
  <si>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</si>
  <si>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</si>
  <si>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</si>
  <si>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</si>
  <si>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</si>
  <si>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</si>
  <si>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</si>
  <si>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</si>
  <si>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</si>
  <si>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</si>
  <si>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</si>
  <si>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</si>
  <si>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</si>
  <si>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</si>
  <si>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</si>
  <si>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</si>
  <si>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</si>
  <si>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</si>
  <si>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</si>
  <si>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</si>
  <si>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</si>
  <si>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</si>
  <si>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</si>
  <si>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</si>
  <si>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</si>
  <si>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Foreløpig kvote; avventer resultat fra bilaterale forhandlinger med EU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</si>
  <si>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</si>
  <si>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</si>
  <si>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</si>
  <si>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</si>
  <si>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</si>
  <si>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</si>
  <si>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</si>
  <si>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</si>
  <si>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</si>
  <si>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</si>
  <si>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</si>
  <si>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</si>
  <si>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</si>
  <si>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UKE 8</t>
  </si>
  <si>
    <t>LANDET KVANTUM T.O.M UKE 8</t>
  </si>
  <si>
    <t>LANDET KVANTUM T.O.M. UKE 8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</si>
</sst>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/>
    <xf numFmtId="0" fontId="16" fillId="3" borderId="28" applyNumberFormat="0" applyAlignment="0" applyProtection="0"/>
    <xf numFmtId="0" fontId="1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23" fillId="0" borderId="0"/>
    <xf numFmtId="0" fontId="14" fillId="0" borderId="0"/>
    <xf numFmtId="0" fontId="14" fillId="0" borderId="0"/>
    <xf numFmtId="0" fontId="14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7" applyNumberFormat="0" applyFill="0" applyAlignment="0" applyProtection="0"/>
    <xf numFmtId="0" fontId="43" fillId="0" borderId="58" applyNumberFormat="0" applyFill="0" applyAlignment="0" applyProtection="0"/>
    <xf numFmtId="0" fontId="44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5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8" applyNumberFormat="0" applyAlignment="0" applyProtection="0"/>
    <xf numFmtId="0" fontId="48" fillId="3" borderId="60" applyNumberFormat="0" applyAlignment="0" applyProtection="0"/>
    <xf numFmtId="0" fontId="16" fillId="3" borderId="28" applyNumberFormat="0" applyAlignment="0" applyProtection="0"/>
    <xf numFmtId="0" fontId="17" fillId="0" borderId="29" applyNumberFormat="0" applyFill="0" applyAlignment="0" applyProtection="0"/>
    <xf numFmtId="0" fontId="49" fillId="8" borderId="61" applyNumberFormat="0" applyAlignment="0" applyProtection="0"/>
    <xf numFmtId="0" fontId="50" fillId="0" borderId="0" applyNumberFormat="0" applyFill="0" applyBorder="0" applyAlignment="0" applyProtection="0"/>
    <xf numFmtId="0" fontId="14" fillId="9" borderId="6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3" applyNumberFormat="0" applyFill="0" applyAlignment="0" applyProtection="0"/>
    <xf numFmtId="0" fontId="5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1" fillId="4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5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1" fillId="4" borderId="52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5" fillId="0" borderId="26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0" fillId="0" borderId="39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3" fontId="4" fillId="0" borderId="26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9" fillId="0" borderId="35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8" fillId="0" borderId="38" xfId="0" applyNumberFormat="1" applyFont="1" applyFill="1" applyBorder="1" applyAlignment="1">
      <alignment vertical="center" wrapText="1"/>
    </xf>
    <xf numFmtId="3" fontId="20" fillId="0" borderId="35" xfId="0" applyNumberFormat="1" applyFont="1" applyFill="1" applyBorder="1" applyAlignment="1">
      <alignment vertical="center" wrapText="1"/>
    </xf>
    <xf numFmtId="3" fontId="20" fillId="0" borderId="64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 applyAlignment="1">
      <alignment vertical="center" wrapText="1"/>
    </xf>
    <xf numFmtId="3" fontId="2" fillId="0" borderId="66" xfId="0" applyNumberFormat="1" applyFont="1" applyFill="1" applyBorder="1" applyAlignment="1">
      <alignment vertical="center" wrapText="1"/>
    </xf>
    <xf numFmtId="3" fontId="9" fillId="0" borderId="65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66" xfId="0" applyNumberFormat="1" applyFont="1" applyFill="1" applyBorder="1" applyAlignment="1">
      <alignment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19" fillId="0" borderId="35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9" fillId="0" borderId="34" xfId="1" applyNumberFormat="1" applyFont="1" applyFill="1" applyBorder="1" applyAlignment="1">
      <alignment vertical="center"/>
    </xf>
    <xf numFmtId="3" fontId="19" fillId="0" borderId="50" xfId="1" applyNumberFormat="1" applyFont="1" applyFill="1" applyBorder="1" applyAlignment="1">
      <alignment vertical="center"/>
    </xf>
    <xf numFmtId="3" fontId="21" fillId="4" borderId="35" xfId="1" applyNumberFormat="1" applyFont="1" applyFill="1" applyBorder="1" applyAlignment="1">
      <alignment vertical="center" wrapText="1"/>
    </xf>
    <xf numFmtId="3" fontId="21" fillId="4" borderId="3" xfId="1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3" fontId="20" fillId="0" borderId="6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3" fontId="2" fillId="0" borderId="66" xfId="0" applyNumberFormat="1" applyFont="1" applyBorder="1" applyAlignment="1">
      <alignment vertical="center" wrapText="1"/>
    </xf>
    <xf numFmtId="3" fontId="20" fillId="0" borderId="35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52" fillId="0" borderId="37" xfId="0" applyNumberFormat="1" applyFont="1" applyBorder="1" applyAlignment="1">
      <alignment vertical="center" wrapText="1"/>
    </xf>
    <xf numFmtId="3" fontId="9" fillId="0" borderId="65" xfId="0" applyNumberFormat="1" applyFont="1" applyBorder="1" applyAlignment="1">
      <alignment vertical="center" wrapText="1"/>
    </xf>
    <xf numFmtId="3" fontId="52" fillId="0" borderId="65" xfId="0" applyNumberFormat="1" applyFont="1" applyBorder="1" applyAlignment="1">
      <alignment vertical="center" wrapText="1"/>
    </xf>
    <xf numFmtId="3" fontId="9" fillId="0" borderId="38" xfId="0" applyNumberFormat="1" applyFont="1" applyBorder="1" applyAlignment="1">
      <alignment vertical="center" wrapText="1"/>
    </xf>
    <xf numFmtId="3" fontId="9" fillId="0" borderId="66" xfId="0" applyNumberFormat="1" applyFont="1" applyBorder="1" applyAlignment="1">
      <alignment vertical="center" wrapText="1"/>
    </xf>
    <xf numFmtId="3" fontId="20" fillId="0" borderId="34" xfId="0" applyNumberFormat="1" applyFont="1" applyBorder="1" applyAlignment="1">
      <alignment vertical="center" wrapText="1"/>
    </xf>
    <xf numFmtId="3" fontId="20" fillId="0" borderId="50" xfId="0" applyNumberFormat="1" applyFont="1" applyBorder="1" applyAlignment="1">
      <alignment vertical="center" wrapText="1"/>
    </xf>
    <xf numFmtId="3" fontId="20" fillId="0" borderId="44" xfId="0" applyNumberFormat="1" applyFont="1" applyBorder="1" applyAlignment="1">
      <alignment vertical="center" wrapText="1"/>
    </xf>
    <xf numFmtId="3" fontId="20" fillId="0" borderId="68" xfId="0" applyNumberFormat="1" applyFont="1" applyBorder="1" applyAlignment="1">
      <alignment vertical="center" wrapText="1"/>
    </xf>
    <xf numFmtId="3" fontId="20" fillId="0" borderId="40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20" fillId="0" borderId="18" xfId="0" applyNumberFormat="1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3" fontId="20" fillId="4" borderId="35" xfId="0" applyNumberFormat="1" applyFont="1" applyFill="1" applyBorder="1" applyAlignment="1">
      <alignment vertical="center" wrapText="1"/>
    </xf>
    <xf numFmtId="3" fontId="20" fillId="4" borderId="3" xfId="0" applyNumberFormat="1" applyFont="1" applyFill="1" applyBorder="1" applyAlignment="1">
      <alignment vertical="center" wrapText="1"/>
    </xf>
    <xf numFmtId="3" fontId="20" fillId="0" borderId="69" xfId="0" applyNumberFormat="1" applyFont="1" applyBorder="1" applyAlignment="1">
      <alignment vertical="center" wrapText="1"/>
    </xf>
    <xf numFmtId="3" fontId="20" fillId="0" borderId="72" xfId="0" applyNumberFormat="1" applyFont="1" applyBorder="1" applyAlignment="1">
      <alignment vertical="center" wrapText="1"/>
    </xf>
    <xf numFmtId="3" fontId="52" fillId="0" borderId="70" xfId="0" applyNumberFormat="1" applyFont="1" applyBorder="1" applyAlignment="1">
      <alignment vertical="center" wrapText="1"/>
    </xf>
    <xf numFmtId="3" fontId="9" fillId="0" borderId="70" xfId="0" applyNumberFormat="1" applyFont="1" applyBorder="1" applyAlignment="1">
      <alignment vertical="center" wrapText="1"/>
    </xf>
    <xf numFmtId="3" fontId="9" fillId="0" borderId="71" xfId="0" applyNumberFormat="1" applyFont="1" applyBorder="1" applyAlignment="1">
      <alignment vertical="center" wrapText="1"/>
    </xf>
    <xf numFmtId="3" fontId="20" fillId="0" borderId="56" xfId="0" applyNumberFormat="1" applyFont="1" applyBorder="1" applyAlignment="1">
      <alignment vertical="center" wrapText="1"/>
    </xf>
    <xf numFmtId="3" fontId="19" fillId="0" borderId="69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9" fillId="0" borderId="56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19" fillId="0" borderId="72" xfId="0" applyNumberFormat="1" applyFont="1" applyFill="1" applyBorder="1" applyAlignment="1">
      <alignment vertical="center"/>
    </xf>
    <xf numFmtId="3" fontId="5" fillId="4" borderId="72" xfId="0" applyNumberFormat="1" applyFont="1" applyFill="1" applyBorder="1" applyAlignment="1">
      <alignment vertical="center" wrapText="1"/>
    </xf>
    <xf numFmtId="3" fontId="20" fillId="0" borderId="36" xfId="0" applyNumberFormat="1" applyFont="1" applyFill="1" applyBorder="1" applyAlignment="1">
      <alignment vertical="center" wrapText="1"/>
    </xf>
    <xf numFmtId="3" fontId="9" fillId="0" borderId="37" xfId="0" applyNumberFormat="1" applyFont="1" applyFill="1" applyBorder="1" applyAlignment="1">
      <alignment vertical="center" wrapText="1"/>
    </xf>
    <xf numFmtId="3" fontId="5" fillId="4" borderId="35" xfId="0" applyNumberFormat="1" applyFont="1" applyFill="1" applyBorder="1" applyAlignment="1">
      <alignment vertical="center" wrapText="1"/>
    </xf>
    <xf numFmtId="3" fontId="20" fillId="0" borderId="36" xfId="0" applyNumberFormat="1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 wrapText="1"/>
    </xf>
    <xf numFmtId="0" fontId="5" fillId="4" borderId="72" xfId="0" applyFont="1" applyFill="1" applyBorder="1" applyAlignment="1">
      <alignment horizontal="center" vertical="center"/>
    </xf>
    <xf numFmtId="3" fontId="20" fillId="0" borderId="73" xfId="0" applyNumberFormat="1" applyFont="1" applyBorder="1" applyAlignment="1">
      <alignment vertical="center" wrapText="1"/>
    </xf>
    <xf numFmtId="3" fontId="8" fillId="0" borderId="70" xfId="0" applyNumberFormat="1" applyFont="1" applyBorder="1" applyAlignment="1">
      <alignment vertical="center" wrapText="1"/>
    </xf>
    <xf numFmtId="3" fontId="20" fillId="0" borderId="69" xfId="0" applyNumberFormat="1" applyFont="1" applyFill="1" applyBorder="1" applyAlignment="1">
      <alignment vertical="center" wrapText="1"/>
    </xf>
    <xf numFmtId="3" fontId="2" fillId="0" borderId="70" xfId="0" applyNumberFormat="1" applyFont="1" applyFill="1" applyBorder="1" applyAlignment="1">
      <alignment vertical="center" wrapText="1"/>
    </xf>
    <xf numFmtId="3" fontId="2" fillId="0" borderId="71" xfId="0" applyNumberFormat="1" applyFont="1" applyFill="1" applyBorder="1" applyAlignment="1">
      <alignment vertical="center" wrapText="1"/>
    </xf>
    <xf numFmtId="3" fontId="9" fillId="0" borderId="70" xfId="0" applyNumberFormat="1" applyFont="1" applyFill="1" applyBorder="1" applyAlignment="1">
      <alignment vertical="center" wrapText="1"/>
    </xf>
    <xf numFmtId="3" fontId="8" fillId="0" borderId="70" xfId="0" applyNumberFormat="1" applyFont="1" applyFill="1" applyBorder="1" applyAlignment="1">
      <alignment vertical="center" wrapText="1"/>
    </xf>
    <xf numFmtId="3" fontId="8" fillId="0" borderId="71" xfId="0" applyNumberFormat="1" applyFont="1" applyFill="1" applyBorder="1" applyAlignment="1">
      <alignment vertical="center" wrapText="1"/>
    </xf>
    <xf numFmtId="3" fontId="20" fillId="0" borderId="72" xfId="0" applyNumberFormat="1" applyFont="1" applyFill="1" applyBorder="1" applyAlignment="1">
      <alignment vertical="center" wrapText="1"/>
    </xf>
    <xf numFmtId="3" fontId="20" fillId="4" borderId="72" xfId="0" applyNumberFormat="1" applyFont="1" applyFill="1" applyBorder="1" applyAlignment="1">
      <alignment vertical="center" wrapText="1"/>
    </xf>
    <xf numFmtId="3" fontId="9" fillId="0" borderId="67" xfId="0" applyNumberFormat="1" applyFont="1" applyBorder="1" applyAlignment="1">
      <alignment vertical="center" wrapText="1"/>
    </xf>
    <xf numFmtId="3" fontId="20" fillId="0" borderId="74" xfId="0" applyNumberFormat="1" applyFont="1" applyBorder="1" applyAlignment="1">
      <alignment vertical="center" wrapText="1"/>
    </xf>
    <xf numFmtId="3" fontId="2" fillId="0" borderId="75" xfId="0" applyNumberFormat="1" applyFont="1" applyBorder="1" applyAlignment="1">
      <alignment vertical="center" wrapText="1"/>
    </xf>
    <xf numFmtId="3" fontId="2" fillId="0" borderId="76" xfId="0" applyNumberFormat="1" applyFont="1" applyBorder="1" applyAlignment="1">
      <alignment vertical="center" wrapText="1"/>
    </xf>
    <xf numFmtId="3" fontId="20" fillId="0" borderId="42" xfId="0" applyNumberFormat="1" applyFont="1" applyBorder="1" applyAlignment="1">
      <alignment vertical="center" wrapText="1"/>
    </xf>
    <xf numFmtId="3" fontId="20" fillId="0" borderId="2" xfId="0" applyNumberFormat="1" applyFont="1" applyBorder="1" applyAlignment="1">
      <alignment vertical="center" wrapText="1"/>
    </xf>
    <xf numFmtId="3" fontId="9" fillId="0" borderId="77" xfId="0" applyNumberFormat="1" applyFont="1" applyBorder="1" applyAlignment="1">
      <alignment vertical="center" wrapText="1"/>
    </xf>
    <xf numFmtId="3" fontId="52" fillId="0" borderId="75" xfId="0" applyNumberFormat="1" applyFont="1" applyBorder="1" applyAlignment="1">
      <alignment vertical="center" wrapText="1"/>
    </xf>
    <xf numFmtId="3" fontId="9" fillId="0" borderId="75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vertical="center" wrapText="1"/>
    </xf>
    <xf numFmtId="3" fontId="52" fillId="0" borderId="7" xfId="0" applyNumberFormat="1" applyFont="1" applyBorder="1" applyAlignment="1">
      <alignment vertical="center" wrapText="1"/>
    </xf>
    <xf numFmtId="0" fontId="5" fillId="4" borderId="78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3" fontId="20" fillId="0" borderId="40" xfId="0" applyNumberFormat="1" applyFont="1" applyBorder="1" applyAlignment="1">
      <alignment vertical="center" wrapText="1"/>
    </xf>
    <xf numFmtId="3" fontId="20" fillId="0" borderId="31" xfId="0" applyNumberFormat="1" applyFont="1" applyBorder="1" applyAlignment="1">
      <alignment vertical="center" wrapText="1"/>
    </xf>
    <xf numFmtId="3" fontId="2" fillId="0" borderId="79" xfId="0" applyNumberFormat="1" applyFont="1" applyBorder="1" applyAlignment="1">
      <alignment vertical="center" wrapText="1"/>
    </xf>
    <xf numFmtId="3" fontId="9" fillId="0" borderId="40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3" fontId="20" fillId="4" borderId="78" xfId="0" applyNumberFormat="1" applyFont="1" applyFill="1" applyBorder="1" applyAlignment="1">
      <alignment vertical="center" wrapText="1"/>
    </xf>
    <xf numFmtId="3" fontId="20" fillId="0" borderId="80" xfId="0" applyNumberFormat="1" applyFont="1" applyBorder="1" applyAlignment="1">
      <alignment vertical="center" wrapText="1"/>
    </xf>
    <xf numFmtId="3" fontId="2" fillId="0" borderId="67" xfId="0" applyNumberFormat="1" applyFont="1" applyBorder="1" applyAlignment="1">
      <alignment vertical="center" wrapText="1"/>
    </xf>
    <xf numFmtId="3" fontId="2" fillId="0" borderId="81" xfId="0" applyNumberFormat="1" applyFont="1" applyBorder="1" applyAlignment="1">
      <alignment vertical="center" wrapText="1"/>
    </xf>
    <xf numFmtId="3" fontId="20" fillId="0" borderId="82" xfId="0" applyNumberFormat="1" applyFont="1" applyBorder="1" applyAlignment="1">
      <alignment vertical="center" wrapText="1"/>
    </xf>
    <xf numFmtId="3" fontId="20" fillId="0" borderId="19" xfId="0" applyNumberFormat="1" applyFont="1" applyBorder="1" applyAlignment="1">
      <alignment vertical="center" wrapText="1"/>
    </xf>
    <xf numFmtId="3" fontId="9" fillId="0" borderId="80" xfId="0" applyNumberFormat="1" applyFont="1" applyBorder="1" applyAlignment="1">
      <alignment vertical="center" wrapText="1"/>
    </xf>
    <xf numFmtId="3" fontId="52" fillId="0" borderId="67" xfId="0" applyNumberFormat="1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40" fillId="0" borderId="54" xfId="0" applyNumberFormat="1" applyFont="1" applyBorder="1" applyAlignment="1">
      <alignment vertical="center" wrapText="1"/>
    </xf>
    <xf numFmtId="3" fontId="40" fillId="0" borderId="55" xfId="0" applyNumberFormat="1" applyFont="1" applyBorder="1" applyAlignment="1">
      <alignment vertical="center" wrapText="1"/>
    </xf>
    <xf numFmtId="3" fontId="40" fillId="0" borderId="56" xfId="0" applyNumberFormat="1" applyFont="1" applyBorder="1" applyAlignment="1">
      <alignment vertical="center" wrapText="1"/>
    </xf>
    <xf numFmtId="3" fontId="20" fillId="0" borderId="41" xfId="0" applyNumberFormat="1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3" fontId="20" fillId="0" borderId="31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</cellXfs>
  <cellStyles count="55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view="pageLayout" zoomScale="110" zoomScaleNormal="85" zoomScalePageLayoutView="110" workbookViewId="0">
      <selection activeCell="C3" sqref="C3"/>
    </sheetView>
  </sheetViews>
  <sheetFormatPr baseColWidth="10" defaultColWidth="0" defaultRowHeight="0" customHeight="1" zeroHeight="1"/>
  <cols>
    <col min="1" max="1" width="0.5703125" style="90" customWidth="1"/>
    <col min="2" max="2" width="1.2851562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1.28515625" style="6" customWidth="1"/>
    <col min="8" max="8" width="16.140625" style="6" customWidth="1"/>
    <col min="9" max="9" width="19.140625" style="90" customWidth="1"/>
    <col min="10" max="10" width="1.5703125" style="6" customWidth="1"/>
    <col min="11" max="11" width="1.42578125" customWidth="1"/>
    <col min="12" max="16380" width="6.7109375" hidden="1"/>
    <col min="16381" max="16381" width="16" hidden="1"/>
    <col min="16382" max="16382" width="6.7109375" hidden="1"/>
    <col min="16383" max="16383" width="16" hidden="1"/>
    <col min="16384" max="16384" width="13.85546875" hidden="1"/>
  </cols>
  <sheetData>
    <row r="1" spans="2:11" s="90" customFormat="1" ht="7.9" customHeight="1" thickBot="1">
      <c r="K1"/>
    </row>
    <row r="2" spans="2:11" ht="31.5" customHeight="1" thickTop="1" thickBot="1">
      <c r="B2" s="375" t="s">
        <v>98</v>
      </c>
      <c r="C2" s="376"/>
      <c r="D2" s="376"/>
      <c r="E2" s="376"/>
      <c r="F2" s="376"/>
      <c r="G2" s="376"/>
      <c r="H2" s="376"/>
      <c r="I2" s="376"/>
      <c r="J2" s="377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</row>
    <row r="7" spans="2:11" s="9" customFormat="1" ht="17.100000000000001" customHeight="1" thickTop="1">
      <c r="B7" s="378" t="s">
        <v>1</v>
      </c>
      <c r="C7" s="379"/>
      <c r="D7" s="379"/>
      <c r="E7" s="379"/>
      <c r="F7" s="379"/>
      <c r="G7" s="379"/>
      <c r="H7" s="379"/>
      <c r="I7" s="379"/>
      <c r="J7" s="380"/>
      <c r="K7"/>
    </row>
    <row r="8" spans="2:11" ht="12" customHeight="1" thickBot="1">
      <c r="B8" s="167"/>
      <c r="C8" s="166"/>
      <c r="D8" s="166"/>
      <c r="E8" s="166"/>
      <c r="F8" s="166"/>
      <c r="G8" s="166"/>
      <c r="H8" s="166"/>
      <c r="I8" s="166"/>
      <c r="J8" s="168"/>
    </row>
    <row r="9" spans="2:11" s="4" customFormat="1" ht="14.1" customHeight="1" thickBot="1">
      <c r="B9" s="165"/>
      <c r="C9" s="381" t="s">
        <v>2</v>
      </c>
      <c r="D9" s="382"/>
      <c r="E9" s="381" t="s">
        <v>21</v>
      </c>
      <c r="F9" s="382"/>
      <c r="G9" s="381" t="s">
        <v>22</v>
      </c>
      <c r="H9" s="382"/>
      <c r="I9" s="213"/>
      <c r="J9" s="163"/>
      <c r="K9"/>
    </row>
    <row r="10" spans="2:11" ht="14.1" customHeight="1">
      <c r="B10" s="167"/>
      <c r="C10" s="222"/>
      <c r="D10" s="222"/>
      <c r="E10" s="222" t="s">
        <v>5</v>
      </c>
      <c r="F10" s="227">
        <v>146527</v>
      </c>
      <c r="G10" s="223" t="s">
        <v>27</v>
      </c>
      <c r="H10" s="227">
        <v>38109</v>
      </c>
      <c r="I10" s="224"/>
      <c r="J10" s="163"/>
    </row>
    <row r="11" spans="2:11" ht="15.75" customHeight="1">
      <c r="B11" s="167"/>
      <c r="C11" s="223" t="s">
        <v>30</v>
      </c>
      <c r="D11" s="228">
        <v>443735</v>
      </c>
      <c r="E11" s="223" t="s">
        <v>6</v>
      </c>
      <c r="F11" s="228">
        <v>297495</v>
      </c>
      <c r="G11" s="223" t="s">
        <v>72</v>
      </c>
      <c r="H11" s="228">
        <v>211956</v>
      </c>
      <c r="I11" s="224"/>
      <c r="J11" s="163"/>
    </row>
    <row r="12" spans="2:11" ht="14.25" customHeight="1">
      <c r="B12" s="167"/>
      <c r="C12" s="223" t="s">
        <v>3</v>
      </c>
      <c r="D12" s="228">
        <v>431735</v>
      </c>
      <c r="E12" s="223" t="s">
        <v>15</v>
      </c>
      <c r="F12" s="228">
        <v>4000</v>
      </c>
      <c r="G12" s="223" t="s">
        <v>73</v>
      </c>
      <c r="H12" s="228">
        <v>25929</v>
      </c>
      <c r="I12" s="224"/>
      <c r="J12" s="163"/>
    </row>
    <row r="13" spans="2:11" ht="15.75" customHeight="1" thickBot="1">
      <c r="B13" s="167"/>
      <c r="C13" s="223" t="s">
        <v>31</v>
      </c>
      <c r="D13" s="228">
        <v>138530</v>
      </c>
      <c r="E13" s="225"/>
      <c r="F13" s="229"/>
      <c r="G13" s="225" t="s">
        <v>16</v>
      </c>
      <c r="H13" s="229">
        <v>21501</v>
      </c>
      <c r="I13" s="224"/>
      <c r="J13" s="163"/>
    </row>
    <row r="14" spans="2:11" ht="14.1" customHeight="1" thickBot="1">
      <c r="B14" s="167"/>
      <c r="C14" s="172" t="s">
        <v>4</v>
      </c>
      <c r="D14" s="230">
        <f>SUM(D11:D13)</f>
        <v>1014000</v>
      </c>
      <c r="E14" s="172" t="s">
        <v>7</v>
      </c>
      <c r="F14" s="230">
        <f>SUM(F10:F13)</f>
        <v>448022</v>
      </c>
      <c r="G14" s="172" t="s">
        <v>6</v>
      </c>
      <c r="H14" s="230">
        <f>SUM(H10:H13)</f>
        <v>297495</v>
      </c>
      <c r="I14" s="224"/>
      <c r="J14" s="168"/>
    </row>
    <row r="15" spans="2:11" s="19" customFormat="1" ht="15" customHeight="1">
      <c r="B15" s="173"/>
      <c r="C15" s="226" t="s">
        <v>88</v>
      </c>
      <c r="D15" s="226"/>
      <c r="E15" s="226"/>
      <c r="F15" s="226"/>
      <c r="G15" s="226"/>
      <c r="H15" s="226"/>
      <c r="I15" s="226"/>
      <c r="J15" s="175"/>
      <c r="K15"/>
    </row>
    <row r="16" spans="2:11" s="19" customFormat="1" ht="12" customHeight="1">
      <c r="B16" s="173"/>
      <c r="C16" s="396" t="s">
        <v>97</v>
      </c>
      <c r="D16" s="396"/>
      <c r="E16" s="396"/>
      <c r="F16" s="396"/>
      <c r="G16" s="396"/>
      <c r="H16" s="396"/>
      <c r="I16" s="396"/>
      <c r="J16" s="175"/>
      <c r="K16"/>
    </row>
    <row r="17" spans="2:11" ht="13.5" customHeight="1" thickBot="1">
      <c r="B17" s="176"/>
      <c r="C17" s="397"/>
      <c r="D17" s="397"/>
      <c r="E17" s="397"/>
      <c r="F17" s="397"/>
      <c r="G17" s="397"/>
      <c r="H17" s="397"/>
      <c r="I17" s="397"/>
      <c r="J17" s="178"/>
    </row>
    <row r="18" spans="2:11" ht="17.100000000000001" customHeight="1">
      <c r="B18" s="383" t="s">
        <v>8</v>
      </c>
      <c r="C18" s="384"/>
      <c r="D18" s="384"/>
      <c r="E18" s="384"/>
      <c r="F18" s="384"/>
      <c r="G18" s="384"/>
      <c r="H18" s="384"/>
      <c r="I18" s="384"/>
      <c r="J18" s="385"/>
    </row>
    <row r="19" spans="2:11" ht="12" customHeight="1" thickBot="1">
      <c r="B19" s="167"/>
      <c r="C19" s="174"/>
      <c r="D19" s="166"/>
      <c r="E19" s="166"/>
      <c r="F19" s="166"/>
      <c r="G19" s="166"/>
      <c r="H19" s="166"/>
      <c r="I19" s="166"/>
      <c r="J19" s="168"/>
    </row>
    <row r="20" spans="2:11" s="4" customFormat="1" ht="48" customHeight="1" thickBot="1">
      <c r="B20" s="165"/>
      <c r="C20" s="258" t="s">
        <v>20</v>
      </c>
      <c r="D20" s="259" t="s">
        <v>21</v>
      </c>
      <c r="E20" s="256" t="s">
        <v>99</v>
      </c>
      <c r="F20" s="256" t="s">
        <v>100</v>
      </c>
      <c r="G20" s="256" t="s">
        <v>32</v>
      </c>
      <c r="H20" s="256" t="s">
        <v>96</v>
      </c>
      <c r="I20" s="257" t="s">
        <v>101</v>
      </c>
      <c r="J20" s="164"/>
      <c r="K20"/>
    </row>
    <row r="21" spans="2:11" ht="14.1" customHeight="1">
      <c r="B21" s="167"/>
      <c r="C21" s="237" t="s">
        <v>17</v>
      </c>
      <c r="D21" s="340">
        <f>D23+D22</f>
        <v>146527</v>
      </c>
      <c r="E21" s="332">
        <f>E23+E22</f>
        <v>953.27999999999872</v>
      </c>
      <c r="F21" s="332">
        <f>F23+F22</f>
        <v>26787.119699999999</v>
      </c>
      <c r="G21" s="332"/>
      <c r="H21" s="332">
        <f>H23+H22</f>
        <v>119739.88029999999</v>
      </c>
      <c r="I21" s="272">
        <f t="shared" ref="I21" si="0">I23+I22</f>
        <v>25281.612299999997</v>
      </c>
      <c r="J21" s="179"/>
    </row>
    <row r="22" spans="2:11" ht="14.1" customHeight="1">
      <c r="B22" s="167"/>
      <c r="C22" s="238" t="s">
        <v>12</v>
      </c>
      <c r="D22" s="341">
        <v>145777</v>
      </c>
      <c r="E22" s="267">
        <v>951.50249999999869</v>
      </c>
      <c r="F22" s="267">
        <v>26673.0461</v>
      </c>
      <c r="G22" s="267"/>
      <c r="H22" s="267">
        <f>D22-F22</f>
        <v>119103.95389999999</v>
      </c>
      <c r="I22" s="273">
        <v>25238.449799999999</v>
      </c>
      <c r="J22" s="179"/>
    </row>
    <row r="23" spans="2:11" ht="14.1" customHeight="1" thickBot="1">
      <c r="B23" s="167"/>
      <c r="C23" s="239" t="s">
        <v>11</v>
      </c>
      <c r="D23" s="342">
        <v>750</v>
      </c>
      <c r="E23" s="268">
        <v>1.7775000000000034</v>
      </c>
      <c r="F23" s="268">
        <v>114.0736</v>
      </c>
      <c r="G23" s="268"/>
      <c r="H23" s="268">
        <f>D23-F23</f>
        <v>635.92640000000006</v>
      </c>
      <c r="I23" s="274">
        <v>43.162500000000001</v>
      </c>
      <c r="J23" s="168"/>
    </row>
    <row r="24" spans="2:11" ht="14.1" customHeight="1">
      <c r="B24" s="167"/>
      <c r="C24" s="237" t="s">
        <v>18</v>
      </c>
      <c r="D24" s="340">
        <f>D32+D31+D25</f>
        <v>297495</v>
      </c>
      <c r="E24" s="332">
        <f>E32+E31+E25</f>
        <v>17967.822700000001</v>
      </c>
      <c r="F24" s="332">
        <f>F25+F31+F32</f>
        <v>109895.8296</v>
      </c>
      <c r="G24" s="332"/>
      <c r="H24" s="332">
        <f>H25+H31+H32</f>
        <v>187599.1704</v>
      </c>
      <c r="I24" s="272">
        <f>I25+I31+I32</f>
        <v>85920.089700000011</v>
      </c>
      <c r="J24" s="168"/>
    </row>
    <row r="25" spans="2:11" s="25" customFormat="1" ht="15" customHeight="1">
      <c r="B25" s="180"/>
      <c r="C25" s="240" t="s">
        <v>75</v>
      </c>
      <c r="D25" s="343">
        <f>D26+D27+D28+D29+D30</f>
        <v>231113</v>
      </c>
      <c r="E25" s="333">
        <f>E26+E27+E28+E29+E30</f>
        <v>15835.757000000001</v>
      </c>
      <c r="F25" s="333">
        <f>F26+F27+F28+F29</f>
        <v>93663.747100000008</v>
      </c>
      <c r="G25" s="333"/>
      <c r="H25" s="333">
        <f>H26+H27+H28+H29+H30</f>
        <v>137449.25289999999</v>
      </c>
      <c r="I25" s="275">
        <f t="shared" ref="I25" si="1">I26+I27+I28+I29+I30</f>
        <v>72599.630300000004</v>
      </c>
      <c r="J25" s="181"/>
      <c r="K25"/>
    </row>
    <row r="26" spans="2:11" s="27" customFormat="1" ht="14.1" customHeight="1">
      <c r="B26" s="182"/>
      <c r="C26" s="241" t="s">
        <v>23</v>
      </c>
      <c r="D26" s="344">
        <v>59178</v>
      </c>
      <c r="E26" s="269">
        <v>4526.2959999999985</v>
      </c>
      <c r="F26" s="269">
        <v>24773.0664</v>
      </c>
      <c r="G26" s="269"/>
      <c r="H26" s="269">
        <f>D26-F26+G26</f>
        <v>34404.933600000004</v>
      </c>
      <c r="I26" s="276">
        <v>14700.192499999999</v>
      </c>
      <c r="J26" s="163"/>
      <c r="K26"/>
    </row>
    <row r="27" spans="2:11" s="27" customFormat="1" ht="14.1" customHeight="1">
      <c r="B27" s="182"/>
      <c r="C27" s="241" t="s">
        <v>79</v>
      </c>
      <c r="D27" s="344">
        <v>56592</v>
      </c>
      <c r="E27" s="269">
        <v>3802.6175000000003</v>
      </c>
      <c r="F27" s="269">
        <v>24739.794399999999</v>
      </c>
      <c r="G27" s="269"/>
      <c r="H27" s="269">
        <f t="shared" ref="H27:H29" si="2">D27-F27+G27</f>
        <v>31852.205600000001</v>
      </c>
      <c r="I27" s="276">
        <v>21761.944299999999</v>
      </c>
      <c r="J27" s="163"/>
      <c r="K27"/>
    </row>
    <row r="28" spans="2:11" s="27" customFormat="1" ht="14.1" customHeight="1">
      <c r="B28" s="182"/>
      <c r="C28" s="241" t="s">
        <v>80</v>
      </c>
      <c r="D28" s="344">
        <v>57631</v>
      </c>
      <c r="E28" s="269">
        <v>4566.3123000000014</v>
      </c>
      <c r="F28" s="269">
        <v>26250.797900000001</v>
      </c>
      <c r="G28" s="269"/>
      <c r="H28" s="269">
        <f t="shared" si="2"/>
        <v>31380.202099999999</v>
      </c>
      <c r="I28" s="276">
        <v>21915.868699999999</v>
      </c>
      <c r="J28" s="163"/>
      <c r="K28"/>
    </row>
    <row r="29" spans="2:11" s="27" customFormat="1" ht="14.1" customHeight="1">
      <c r="B29" s="182"/>
      <c r="C29" s="241" t="s">
        <v>26</v>
      </c>
      <c r="D29" s="344">
        <v>38555</v>
      </c>
      <c r="E29" s="269">
        <v>2940.5312000000013</v>
      </c>
      <c r="F29" s="269">
        <v>17900.088400000001</v>
      </c>
      <c r="G29" s="269"/>
      <c r="H29" s="269">
        <f t="shared" si="2"/>
        <v>20654.911599999999</v>
      </c>
      <c r="I29" s="276">
        <v>14221.6248</v>
      </c>
      <c r="J29" s="163"/>
      <c r="K29"/>
    </row>
    <row r="30" spans="2:11" s="27" customFormat="1" ht="14.1" customHeight="1">
      <c r="B30" s="182"/>
      <c r="C30" s="241" t="s">
        <v>76</v>
      </c>
      <c r="D30" s="344">
        <v>19157</v>
      </c>
      <c r="E30" s="269"/>
      <c r="F30" s="269"/>
      <c r="G30" s="269"/>
      <c r="H30" s="269">
        <f>D30-F30</f>
        <v>19157</v>
      </c>
      <c r="I30" s="276"/>
      <c r="J30" s="163"/>
      <c r="K30"/>
    </row>
    <row r="31" spans="2:11" s="28" customFormat="1" ht="14.1" customHeight="1">
      <c r="B31" s="180"/>
      <c r="C31" s="240" t="s">
        <v>19</v>
      </c>
      <c r="D31" s="343">
        <v>38109</v>
      </c>
      <c r="E31" s="333">
        <v>393.3764999999994</v>
      </c>
      <c r="F31" s="333">
        <v>7906.1836999999996</v>
      </c>
      <c r="G31" s="333"/>
      <c r="H31" s="333">
        <f>D31-F31</f>
        <v>30202.816299999999</v>
      </c>
      <c r="I31" s="275">
        <v>8554.4415000000008</v>
      </c>
      <c r="J31" s="181"/>
      <c r="K31"/>
    </row>
    <row r="32" spans="2:11" s="28" customFormat="1" ht="14.1" customHeight="1">
      <c r="B32" s="180"/>
      <c r="C32" s="240" t="s">
        <v>77</v>
      </c>
      <c r="D32" s="343">
        <f>D33+D34</f>
        <v>28273</v>
      </c>
      <c r="E32" s="333">
        <f>E33+E34</f>
        <v>1738.6892000000007</v>
      </c>
      <c r="F32" s="333">
        <f>F33</f>
        <v>8325.8988000000008</v>
      </c>
      <c r="G32" s="333"/>
      <c r="H32" s="333">
        <f>H33+H34</f>
        <v>19947.101199999997</v>
      </c>
      <c r="I32" s="275">
        <f>I33+I34</f>
        <v>4766.0178999999998</v>
      </c>
      <c r="J32" s="181"/>
      <c r="K32"/>
    </row>
    <row r="33" spans="2:11" s="27" customFormat="1" ht="14.1" customHeight="1">
      <c r="B33" s="182"/>
      <c r="C33" s="241" t="s">
        <v>10</v>
      </c>
      <c r="D33" s="344">
        <v>25929</v>
      </c>
      <c r="E33" s="269">
        <v>1738.6892000000007</v>
      </c>
      <c r="F33" s="269">
        <v>8325.8988000000008</v>
      </c>
      <c r="G33" s="269"/>
      <c r="H33" s="269">
        <f>D33-F33+G33</f>
        <v>17603.101199999997</v>
      </c>
      <c r="I33" s="276">
        <v>4766.0178999999998</v>
      </c>
      <c r="J33" s="163"/>
      <c r="K33"/>
    </row>
    <row r="34" spans="2:11" s="27" customFormat="1" ht="14.1" customHeight="1" thickBot="1">
      <c r="B34" s="182"/>
      <c r="C34" s="242" t="s">
        <v>78</v>
      </c>
      <c r="D34" s="345">
        <v>2344</v>
      </c>
      <c r="E34" s="270"/>
      <c r="F34" s="270"/>
      <c r="G34" s="270"/>
      <c r="H34" s="270">
        <f t="shared" ref="H34:H39" si="3">D34-F34</f>
        <v>2344</v>
      </c>
      <c r="I34" s="277"/>
      <c r="J34" s="163"/>
      <c r="K34"/>
    </row>
    <row r="35" spans="2:11" ht="15.75" customHeight="1" thickBot="1">
      <c r="B35" s="167"/>
      <c r="C35" s="243" t="s">
        <v>63</v>
      </c>
      <c r="D35" s="346">
        <v>4000</v>
      </c>
      <c r="E35" s="271"/>
      <c r="F35" s="271"/>
      <c r="G35" s="271"/>
      <c r="H35" s="271">
        <f>D35-F35</f>
        <v>4000</v>
      </c>
      <c r="I35" s="278"/>
      <c r="J35" s="168"/>
    </row>
    <row r="36" spans="2:11" ht="14.1" customHeight="1" thickBot="1">
      <c r="B36" s="167"/>
      <c r="C36" s="243" t="s">
        <v>13</v>
      </c>
      <c r="D36" s="346">
        <v>513</v>
      </c>
      <c r="E36" s="271">
        <v>0.71849999999999881</v>
      </c>
      <c r="F36" s="271">
        <v>14.739599999999999</v>
      </c>
      <c r="G36" s="271"/>
      <c r="H36" s="271">
        <f t="shared" si="3"/>
        <v>498.2604</v>
      </c>
      <c r="I36" s="278">
        <v>36.348799999999997</v>
      </c>
      <c r="J36" s="168"/>
    </row>
    <row r="37" spans="2:11" ht="17.25" customHeight="1" thickBot="1">
      <c r="B37" s="167"/>
      <c r="C37" s="243" t="s">
        <v>64</v>
      </c>
      <c r="D37" s="346">
        <v>3000</v>
      </c>
      <c r="E37" s="271"/>
      <c r="F37" s="271"/>
      <c r="G37" s="271"/>
      <c r="H37" s="271">
        <f t="shared" si="3"/>
        <v>3000</v>
      </c>
      <c r="I37" s="278"/>
      <c r="J37" s="168"/>
    </row>
    <row r="38" spans="2:11" ht="17.25" customHeight="1" thickBot="1">
      <c r="B38" s="167"/>
      <c r="C38" s="243" t="s">
        <v>90</v>
      </c>
      <c r="D38" s="346">
        <v>7000</v>
      </c>
      <c r="E38" s="271">
        <v>21.848199999999991</v>
      </c>
      <c r="F38" s="271">
        <v>167.66540000000001</v>
      </c>
      <c r="G38" s="271"/>
      <c r="H38" s="271">
        <f t="shared" si="3"/>
        <v>6832.3346000000001</v>
      </c>
      <c r="I38" s="278">
        <v>119.9447</v>
      </c>
      <c r="J38" s="168"/>
    </row>
    <row r="39" spans="2:11" s="90" customFormat="1" ht="17.25" customHeight="1" thickBot="1">
      <c r="B39" s="167"/>
      <c r="C39" s="243" t="s">
        <v>70</v>
      </c>
      <c r="D39" s="346">
        <v>200</v>
      </c>
      <c r="E39" s="271"/>
      <c r="F39" s="271"/>
      <c r="G39" s="271"/>
      <c r="H39" s="271">
        <f t="shared" si="3"/>
        <v>200</v>
      </c>
      <c r="I39" s="278"/>
      <c r="J39" s="168"/>
      <c r="K39"/>
    </row>
    <row r="40" spans="2:11" ht="14.1" customHeight="1" thickBot="1">
      <c r="B40" s="167"/>
      <c r="C40" s="208" t="s">
        <v>14</v>
      </c>
      <c r="D40" s="346"/>
      <c r="E40" s="271">
        <v>1.3364999999757856</v>
      </c>
      <c r="F40" s="271">
        <v>209.54859999998007</v>
      </c>
      <c r="G40" s="271"/>
      <c r="H40" s="271">
        <f>D40-F40</f>
        <v>-209.54859999998007</v>
      </c>
      <c r="I40" s="278">
        <v>132.58859999998822</v>
      </c>
      <c r="J40" s="168"/>
    </row>
    <row r="41" spans="2:11" ht="16.5" customHeight="1" thickBot="1">
      <c r="B41" s="167"/>
      <c r="C41" s="260" t="s">
        <v>9</v>
      </c>
      <c r="D41" s="331">
        <f>D21+D24+D35+D36+D37+D38+D39+D40</f>
        <v>458735</v>
      </c>
      <c r="E41" s="334">
        <f>E21+E24+E35+E36+E37+E38+E39+E40</f>
        <v>18945.005899999975</v>
      </c>
      <c r="F41" s="334">
        <f>F21+F24+F35+F36+F37+F38+F39+F40</f>
        <v>137074.90289999999</v>
      </c>
      <c r="G41" s="334"/>
      <c r="H41" s="334">
        <f t="shared" ref="H41" si="4">H21+H24+H35+H36+H37+H38+H39+H40</f>
        <v>321660.09710000007</v>
      </c>
      <c r="I41" s="279">
        <f>I21+I24+I35+I36+I37+I38+I39+I40</f>
        <v>111490.58409999999</v>
      </c>
      <c r="J41" s="168"/>
    </row>
    <row r="42" spans="2:11" s="19" customFormat="1" ht="12.95" customHeight="1">
      <c r="B42" s="173"/>
      <c r="C42" s="174" t="s">
        <v>28</v>
      </c>
      <c r="D42" s="183"/>
      <c r="E42" s="183"/>
      <c r="F42" s="234"/>
      <c r="G42" s="234"/>
      <c r="H42" s="221"/>
      <c r="I42" s="221"/>
      <c r="J42" s="175"/>
      <c r="K42"/>
    </row>
    <row r="43" spans="2:11" s="19" customFormat="1" ht="12.95" customHeight="1">
      <c r="B43" s="173"/>
      <c r="C43" s="174" t="s">
        <v>29</v>
      </c>
      <c r="D43" s="183"/>
      <c r="E43" s="183"/>
      <c r="F43" s="234"/>
      <c r="G43" s="234"/>
      <c r="H43" s="213"/>
      <c r="I43" s="162"/>
      <c r="J43" s="175"/>
      <c r="K43"/>
    </row>
    <row r="44" spans="2:11" s="19" customFormat="1" ht="12.95" customHeight="1">
      <c r="B44" s="173"/>
      <c r="C44" s="184" t="s">
        <v>74</v>
      </c>
      <c r="D44" s="183"/>
      <c r="E44" s="183"/>
      <c r="F44" s="183"/>
      <c r="G44" s="183"/>
      <c r="H44" s="213"/>
      <c r="I44" s="213"/>
      <c r="J44" s="175"/>
      <c r="K44"/>
    </row>
    <row r="45" spans="2:11" s="19" customFormat="1" ht="15">
      <c r="B45" s="173"/>
      <c r="C45" s="295" t="s">
        <v>89</v>
      </c>
      <c r="D45" s="183"/>
      <c r="E45" s="183"/>
      <c r="F45" s="183"/>
      <c r="G45" s="183"/>
      <c r="H45" s="213"/>
      <c r="I45" s="166"/>
      <c r="J45" s="175"/>
      <c r="K45"/>
    </row>
    <row r="46" spans="2:11" s="19" customFormat="1" ht="12" customHeight="1" thickBot="1">
      <c r="B46" s="185"/>
      <c r="C46" s="186"/>
      <c r="D46" s="186"/>
      <c r="E46" s="186"/>
      <c r="F46" s="186"/>
      <c r="G46" s="186"/>
      <c r="H46" s="186"/>
      <c r="I46" s="186"/>
      <c r="J46" s="187"/>
      <c r="K46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" ht="17.100000000000001" customHeight="1" thickTop="1">
      <c r="B49" s="378" t="s">
        <v>1</v>
      </c>
      <c r="C49" s="379"/>
      <c r="D49" s="379"/>
      <c r="E49" s="379"/>
      <c r="F49" s="379"/>
      <c r="G49" s="379"/>
      <c r="H49" s="379"/>
      <c r="I49" s="379"/>
      <c r="J49" s="380"/>
    </row>
    <row r="50" spans="2:11" ht="12" customHeight="1" thickBot="1">
      <c r="B50" s="167"/>
      <c r="C50" s="188"/>
      <c r="D50" s="189"/>
      <c r="E50" s="189"/>
      <c r="F50" s="189"/>
      <c r="G50" s="189"/>
      <c r="H50" s="166"/>
      <c r="I50" s="166"/>
      <c r="J50" s="168"/>
    </row>
    <row r="51" spans="2:11" ht="14.1" customHeight="1" thickBot="1">
      <c r="B51" s="167"/>
      <c r="C51" s="401" t="s">
        <v>2</v>
      </c>
      <c r="D51" s="402"/>
      <c r="E51" s="190"/>
      <c r="F51" s="190"/>
      <c r="G51" s="190"/>
      <c r="H51" s="166"/>
      <c r="I51" s="166"/>
      <c r="J51" s="168"/>
    </row>
    <row r="52" spans="2:11" ht="14.1" customHeight="1" thickBot="1">
      <c r="B52" s="167"/>
      <c r="C52" s="191" t="s">
        <v>34</v>
      </c>
      <c r="D52" s="236">
        <v>9675</v>
      </c>
      <c r="E52" s="190"/>
      <c r="F52" s="190"/>
      <c r="G52" s="190"/>
      <c r="H52" s="166"/>
      <c r="I52" s="166"/>
      <c r="J52" s="168"/>
    </row>
    <row r="53" spans="2:11" ht="14.1" customHeight="1" thickBot="1">
      <c r="B53" s="167"/>
      <c r="C53" s="191" t="s">
        <v>3</v>
      </c>
      <c r="D53" s="236">
        <v>8625</v>
      </c>
      <c r="E53" s="190"/>
      <c r="F53" s="190"/>
      <c r="G53" s="246"/>
      <c r="H53" s="166"/>
      <c r="I53" s="166"/>
      <c r="J53" s="168"/>
    </row>
    <row r="54" spans="2:11" ht="14.1" customHeight="1" thickBot="1">
      <c r="B54" s="167"/>
      <c r="C54" s="191" t="s">
        <v>35</v>
      </c>
      <c r="D54" s="236">
        <v>700</v>
      </c>
      <c r="E54" s="190"/>
      <c r="F54" s="190"/>
      <c r="G54" s="190"/>
      <c r="H54" s="166"/>
      <c r="I54" s="166"/>
      <c r="J54" s="168"/>
    </row>
    <row r="55" spans="2:11" ht="14.1" customHeight="1" thickBot="1">
      <c r="B55" s="167"/>
      <c r="C55" s="191" t="s">
        <v>38</v>
      </c>
      <c r="D55" s="236">
        <v>19000</v>
      </c>
      <c r="E55" s="190"/>
      <c r="F55" s="190"/>
      <c r="G55" s="190"/>
      <c r="H55" s="166"/>
      <c r="I55" s="166"/>
      <c r="J55" s="168"/>
    </row>
    <row r="56" spans="2:11" ht="14.1" customHeight="1" thickBot="1">
      <c r="B56" s="176"/>
      <c r="C56" s="192"/>
      <c r="D56" s="193"/>
      <c r="E56" s="194"/>
      <c r="F56" s="194"/>
      <c r="G56" s="194"/>
      <c r="H56" s="177"/>
      <c r="I56" s="177"/>
      <c r="J56" s="178"/>
    </row>
    <row r="57" spans="2:11" ht="17.100000000000001" customHeight="1" thickBot="1">
      <c r="B57" s="383" t="s">
        <v>8</v>
      </c>
      <c r="C57" s="384"/>
      <c r="D57" s="384"/>
      <c r="E57" s="384"/>
      <c r="F57" s="384"/>
      <c r="G57" s="384"/>
      <c r="H57" s="384"/>
      <c r="I57" s="384"/>
      <c r="J57" s="385"/>
    </row>
    <row r="58" spans="2:11" s="4" customFormat="1" ht="48" customHeight="1" thickBot="1">
      <c r="B58" s="195"/>
      <c r="C58" s="258" t="s">
        <v>20</v>
      </c>
      <c r="D58" s="337" t="s">
        <v>21</v>
      </c>
      <c r="E58" s="256" t="str">
        <f>E20</f>
        <v>LANDET KVANTUM UKE 8</v>
      </c>
      <c r="F58" s="256" t="str">
        <f>F20</f>
        <v>LANDET KVANTUM T.O.M UKE 8</v>
      </c>
      <c r="G58" s="256" t="str">
        <f>H20</f>
        <v>RESTKVOTER</v>
      </c>
      <c r="H58" s="257" t="str">
        <f>I20</f>
        <v>LANDET KVANTUM T.O.M. UKE 8 2013</v>
      </c>
      <c r="I58" s="196"/>
      <c r="J58" s="197"/>
      <c r="K58"/>
    </row>
    <row r="59" spans="2:11" ht="14.1" customHeight="1">
      <c r="B59" s="198"/>
      <c r="C59" s="199" t="s">
        <v>39</v>
      </c>
      <c r="D59" s="389"/>
      <c r="E59" s="335">
        <v>46.581199999999995</v>
      </c>
      <c r="F59" s="335">
        <v>81.911199999999994</v>
      </c>
      <c r="G59" s="392"/>
      <c r="H59" s="296">
        <v>164.6859</v>
      </c>
      <c r="I59" s="217"/>
      <c r="J59" s="200"/>
    </row>
    <row r="60" spans="2:11" ht="14.1" customHeight="1">
      <c r="B60" s="198"/>
      <c r="C60" s="201" t="s">
        <v>36</v>
      </c>
      <c r="D60" s="390"/>
      <c r="E60" s="310">
        <v>41.7044</v>
      </c>
      <c r="F60" s="310">
        <v>88.072299999999998</v>
      </c>
      <c r="G60" s="393"/>
      <c r="H60" s="311">
        <v>222.53139999999999</v>
      </c>
      <c r="I60" s="217"/>
      <c r="J60" s="200"/>
    </row>
    <row r="61" spans="2:11" ht="14.1" customHeight="1" thickBot="1">
      <c r="B61" s="198"/>
      <c r="C61" s="202" t="s">
        <v>40</v>
      </c>
      <c r="D61" s="391"/>
      <c r="E61" s="308">
        <v>7.1799999999999988</v>
      </c>
      <c r="F61" s="308">
        <v>14.936299999999999</v>
      </c>
      <c r="G61" s="394"/>
      <c r="H61" s="309">
        <v>6.9783999999999997</v>
      </c>
      <c r="I61" s="217"/>
      <c r="J61" s="200"/>
    </row>
    <row r="62" spans="2:11" s="127" customFormat="1" ht="15.6" customHeight="1">
      <c r="B62" s="218"/>
      <c r="C62" s="203" t="s">
        <v>71</v>
      </c>
      <c r="D62" s="338">
        <v>5500</v>
      </c>
      <c r="E62" s="310">
        <f>E63+E64+E65</f>
        <v>1.5888</v>
      </c>
      <c r="F62" s="310">
        <f>F63+F64+F65</f>
        <v>11.9397</v>
      </c>
      <c r="G62" s="312">
        <f>D62-F62</f>
        <v>5488.0603000000001</v>
      </c>
      <c r="H62" s="311">
        <f>H63+H64+H65</f>
        <v>11.364100000000001</v>
      </c>
      <c r="I62" s="219"/>
      <c r="J62" s="220"/>
      <c r="K62"/>
    </row>
    <row r="63" spans="2:11" s="27" customFormat="1" ht="14.1" customHeight="1">
      <c r="B63" s="204"/>
      <c r="C63" s="205" t="s">
        <v>41</v>
      </c>
      <c r="D63" s="339"/>
      <c r="E63" s="269"/>
      <c r="F63" s="269">
        <v>1.2992999999999999</v>
      </c>
      <c r="G63" s="313"/>
      <c r="H63" s="276">
        <v>0.95509999999999995</v>
      </c>
      <c r="I63" s="206"/>
      <c r="J63" s="207"/>
      <c r="K63"/>
    </row>
    <row r="64" spans="2:11" s="27" customFormat="1" ht="14.1" customHeight="1">
      <c r="B64" s="204"/>
      <c r="C64" s="205" t="s">
        <v>42</v>
      </c>
      <c r="D64" s="339"/>
      <c r="E64" s="269"/>
      <c r="F64" s="269">
        <v>2.9651999999999998</v>
      </c>
      <c r="G64" s="313"/>
      <c r="H64" s="276">
        <v>4.5865999999999998</v>
      </c>
      <c r="I64" s="245"/>
      <c r="J64" s="207"/>
      <c r="K64"/>
    </row>
    <row r="65" spans="2:11" s="27" customFormat="1" ht="14.1" customHeight="1" thickBot="1">
      <c r="B65" s="204"/>
      <c r="C65" s="205" t="s">
        <v>43</v>
      </c>
      <c r="D65" s="339"/>
      <c r="E65" s="269">
        <v>1.5888</v>
      </c>
      <c r="F65" s="269">
        <v>7.6752000000000002</v>
      </c>
      <c r="G65" s="314"/>
      <c r="H65" s="276">
        <v>5.8224</v>
      </c>
      <c r="I65" s="245"/>
      <c r="J65" s="207"/>
      <c r="K65"/>
    </row>
    <row r="66" spans="2:11" ht="14.1" customHeight="1" thickBot="1">
      <c r="B66" s="167"/>
      <c r="C66" s="208" t="s">
        <v>44</v>
      </c>
      <c r="D66" s="320">
        <v>200</v>
      </c>
      <c r="E66" s="301"/>
      <c r="F66" s="301"/>
      <c r="G66" s="315">
        <f>D66-F66</f>
        <v>200</v>
      </c>
      <c r="H66" s="302"/>
      <c r="I66" s="213"/>
      <c r="J66" s="168"/>
    </row>
    <row r="67" spans="2:11" ht="14.1" customHeight="1" thickBot="1">
      <c r="B67" s="167"/>
      <c r="C67" s="208" t="s">
        <v>14</v>
      </c>
      <c r="D67" s="320"/>
      <c r="E67" s="301"/>
      <c r="F67" s="301"/>
      <c r="G67" s="315"/>
      <c r="H67" s="302">
        <v>50.891299999999944</v>
      </c>
      <c r="I67" s="213"/>
      <c r="J67" s="168"/>
    </row>
    <row r="68" spans="2:11" s="4" customFormat="1" ht="14.1" customHeight="1" thickBot="1">
      <c r="B68" s="165"/>
      <c r="C68" s="260" t="s">
        <v>9</v>
      </c>
      <c r="D68" s="331">
        <v>9675</v>
      </c>
      <c r="E68" s="334">
        <f>E59+E60+E61+E62+E66+E67</f>
        <v>97.054399999999987</v>
      </c>
      <c r="F68" s="334">
        <f>F59+F60+F61+F62+F66+F67</f>
        <v>196.85949999999997</v>
      </c>
      <c r="G68" s="316">
        <f>D68-F68</f>
        <v>9478.1404999999995</v>
      </c>
      <c r="H68" s="279">
        <f>H59+H60+H61+H62+H66+H67</f>
        <v>456.4511</v>
      </c>
      <c r="I68" s="235"/>
      <c r="J68" s="164"/>
      <c r="K68"/>
    </row>
    <row r="69" spans="2:11" s="4" customFormat="1" ht="19.149999999999999" customHeight="1" thickBot="1">
      <c r="B69" s="214"/>
      <c r="C69" s="395"/>
      <c r="D69" s="395"/>
      <c r="E69" s="395"/>
      <c r="F69" s="210"/>
      <c r="G69" s="210"/>
      <c r="H69" s="244"/>
      <c r="I69" s="215"/>
      <c r="J69" s="216"/>
      <c r="K69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" ht="17.100000000000001" customHeight="1" thickTop="1">
      <c r="B74" s="378" t="s">
        <v>1</v>
      </c>
      <c r="C74" s="379"/>
      <c r="D74" s="379"/>
      <c r="E74" s="379"/>
      <c r="F74" s="379"/>
      <c r="G74" s="379"/>
      <c r="H74" s="379"/>
      <c r="I74" s="379"/>
      <c r="J74" s="380"/>
    </row>
    <row r="75" spans="2:11" ht="12" customHeight="1" thickBot="1">
      <c r="B75" s="167"/>
      <c r="C75" s="166"/>
      <c r="D75" s="166"/>
      <c r="E75" s="166"/>
      <c r="F75" s="166"/>
      <c r="G75" s="166"/>
      <c r="H75" s="166"/>
      <c r="I75" s="166"/>
      <c r="J75" s="168"/>
    </row>
    <row r="76" spans="2:11" ht="14.1" customHeight="1" thickBot="1">
      <c r="B76" s="165"/>
      <c r="C76" s="381" t="s">
        <v>2</v>
      </c>
      <c r="D76" s="382"/>
      <c r="E76" s="381" t="s">
        <v>21</v>
      </c>
      <c r="F76" s="382"/>
      <c r="G76" s="381" t="s">
        <v>22</v>
      </c>
      <c r="H76" s="382"/>
      <c r="I76" s="213"/>
      <c r="J76" s="163"/>
    </row>
    <row r="77" spans="2:11" ht="15">
      <c r="B77" s="167"/>
      <c r="C77" s="223" t="s">
        <v>34</v>
      </c>
      <c r="D77" s="231">
        <v>88115</v>
      </c>
      <c r="E77" s="169" t="s">
        <v>5</v>
      </c>
      <c r="F77" s="233">
        <v>54083</v>
      </c>
      <c r="G77" s="170" t="s">
        <v>27</v>
      </c>
      <c r="H77" s="233">
        <v>9735</v>
      </c>
      <c r="I77" s="213"/>
      <c r="J77" s="163"/>
    </row>
    <row r="78" spans="2:11" ht="15">
      <c r="B78" s="167"/>
      <c r="C78" s="223" t="s">
        <v>3</v>
      </c>
      <c r="D78" s="231">
        <v>79115</v>
      </c>
      <c r="E78" s="170" t="s">
        <v>6</v>
      </c>
      <c r="F78" s="231">
        <v>33148</v>
      </c>
      <c r="G78" s="170" t="s">
        <v>72</v>
      </c>
      <c r="H78" s="231">
        <v>40021</v>
      </c>
      <c r="I78" s="213"/>
      <c r="J78" s="163"/>
    </row>
    <row r="79" spans="2:11" ht="15.75" thickBot="1">
      <c r="B79" s="167"/>
      <c r="C79" s="223" t="s">
        <v>35</v>
      </c>
      <c r="D79" s="231">
        <v>11270</v>
      </c>
      <c r="E79" s="170"/>
      <c r="F79" s="231"/>
      <c r="G79" s="170" t="s">
        <v>73</v>
      </c>
      <c r="H79" s="231">
        <v>4327</v>
      </c>
      <c r="I79" s="213"/>
      <c r="J79" s="163"/>
    </row>
    <row r="80" spans="2:11" ht="14.1" customHeight="1" thickBot="1">
      <c r="B80" s="167"/>
      <c r="C80" s="171" t="s">
        <v>38</v>
      </c>
      <c r="D80" s="232">
        <f>SUM(D77:D79)</f>
        <v>178500</v>
      </c>
      <c r="E80" s="172" t="s">
        <v>7</v>
      </c>
      <c r="F80" s="232">
        <f>SUM(F77:F79)</f>
        <v>87231</v>
      </c>
      <c r="G80" s="171" t="s">
        <v>6</v>
      </c>
      <c r="H80" s="232">
        <f>SUM(H77:H79)</f>
        <v>54083</v>
      </c>
      <c r="I80" s="213"/>
      <c r="J80" s="168"/>
    </row>
    <row r="81" spans="2:11" ht="12" customHeight="1">
      <c r="B81" s="167"/>
      <c r="C81" s="174" t="s">
        <v>81</v>
      </c>
      <c r="D81" s="166"/>
      <c r="E81" s="166"/>
      <c r="F81" s="166"/>
      <c r="G81" s="166"/>
      <c r="H81" s="166"/>
      <c r="I81" s="166"/>
      <c r="J81" s="168"/>
    </row>
    <row r="82" spans="2:11" ht="15">
      <c r="B82" s="167"/>
      <c r="C82" s="48"/>
      <c r="D82" s="166"/>
      <c r="E82" s="166"/>
      <c r="F82" s="166"/>
      <c r="G82" s="166"/>
      <c r="H82" s="166"/>
      <c r="I82" s="166"/>
      <c r="J82" s="168"/>
    </row>
    <row r="83" spans="2:11" ht="12" customHeight="1" thickBot="1">
      <c r="B83" s="209"/>
      <c r="C83" s="211"/>
      <c r="D83" s="211"/>
      <c r="E83" s="211"/>
      <c r="F83" s="211"/>
      <c r="G83" s="211"/>
      <c r="H83" s="211"/>
      <c r="I83" s="211"/>
      <c r="J83" s="212"/>
    </row>
    <row r="84" spans="2:11" ht="14.1" customHeight="1" thickTop="1">
      <c r="B84" s="386" t="s">
        <v>8</v>
      </c>
      <c r="C84" s="387"/>
      <c r="D84" s="387"/>
      <c r="E84" s="387"/>
      <c r="F84" s="387"/>
      <c r="G84" s="387"/>
      <c r="H84" s="387"/>
      <c r="I84" s="387"/>
      <c r="J84" s="388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" ht="48.75" customHeight="1" thickBot="1">
      <c r="B86" s="10"/>
      <c r="C86" s="258" t="s">
        <v>20</v>
      </c>
      <c r="D86" s="259" t="s">
        <v>21</v>
      </c>
      <c r="E86" s="256" t="str">
        <f>E20</f>
        <v>LANDET KVANTUM UKE 8</v>
      </c>
      <c r="F86" s="256" t="str">
        <f>F20</f>
        <v>LANDET KVANTUM T.O.M UKE 8</v>
      </c>
      <c r="G86" s="256" t="str">
        <f>H20</f>
        <v>RESTKVOTER</v>
      </c>
      <c r="H86" s="257" t="str">
        <f>I20</f>
        <v>LANDET KVANTUM T.O.M. UKE 8 2013</v>
      </c>
      <c r="I86" s="7"/>
      <c r="J86" s="11"/>
    </row>
    <row r="87" spans="2:11" ht="14.1" customHeight="1">
      <c r="B87" s="10"/>
      <c r="C87" s="254" t="s">
        <v>17</v>
      </c>
      <c r="D87" s="335">
        <f>D89+D88</f>
        <v>33148</v>
      </c>
      <c r="E87" s="335">
        <f>E89+E88</f>
        <v>289.13800000000049</v>
      </c>
      <c r="F87" s="335">
        <f>F88+F89</f>
        <v>4810.5399000000007</v>
      </c>
      <c r="G87" s="335">
        <f>G88+G89</f>
        <v>28337.4601</v>
      </c>
      <c r="H87" s="296">
        <f>H88+H89</f>
        <v>7460.6431000000002</v>
      </c>
      <c r="I87" s="46"/>
      <c r="J87" s="11"/>
    </row>
    <row r="88" spans="2:11" ht="14.1" customHeight="1">
      <c r="B88" s="10"/>
      <c r="C88" s="249" t="s">
        <v>12</v>
      </c>
      <c r="D88" s="297">
        <v>32398</v>
      </c>
      <c r="E88" s="297">
        <v>282.94720000000052</v>
      </c>
      <c r="F88" s="297">
        <v>4699.6935000000003</v>
      </c>
      <c r="G88" s="297">
        <f>D88-F88</f>
        <v>27698.306499999999</v>
      </c>
      <c r="H88" s="298">
        <v>7412.0938999999998</v>
      </c>
      <c r="I88" s="46"/>
      <c r="J88" s="11"/>
    </row>
    <row r="89" spans="2:11" ht="14.1" customHeight="1" thickBot="1">
      <c r="B89" s="10"/>
      <c r="C89" s="250" t="s">
        <v>11</v>
      </c>
      <c r="D89" s="299">
        <v>750</v>
      </c>
      <c r="E89" s="299">
        <v>6.1907999999999959</v>
      </c>
      <c r="F89" s="299">
        <v>110.8464</v>
      </c>
      <c r="G89" s="299">
        <f>D89-F89</f>
        <v>639.15359999999998</v>
      </c>
      <c r="H89" s="300">
        <v>48.549199999999999</v>
      </c>
      <c r="I89" s="7"/>
      <c r="J89" s="11"/>
    </row>
    <row r="90" spans="2:11" ht="14.1" customHeight="1">
      <c r="B90" s="3"/>
      <c r="C90" s="254" t="s">
        <v>18</v>
      </c>
      <c r="D90" s="319">
        <f>D91+D97+D98</f>
        <v>54083</v>
      </c>
      <c r="E90" s="335">
        <f>E91+E97+E98</f>
        <v>1113.7630999999999</v>
      </c>
      <c r="F90" s="335">
        <f>F91+F97+F98</f>
        <v>8407.7609000000011</v>
      </c>
      <c r="G90" s="335">
        <f t="shared" ref="G90" si="5">G91+G97+G98</f>
        <v>45675.239100000006</v>
      </c>
      <c r="H90" s="296">
        <f>H91+H97+H98</f>
        <v>11418.276899999999</v>
      </c>
      <c r="I90" s="5"/>
      <c r="J90" s="11"/>
    </row>
    <row r="91" spans="2:11" ht="15.75" customHeight="1">
      <c r="B91" s="23"/>
      <c r="C91" s="252" t="s">
        <v>75</v>
      </c>
      <c r="D91" s="322">
        <f>D92+D93+D94+D95+D96</f>
        <v>40021</v>
      </c>
      <c r="E91" s="336">
        <f>E92+E93+E94+E95+E96</f>
        <v>955.35510000000022</v>
      </c>
      <c r="F91" s="336">
        <f>F92+F93+F94+F95+F96</f>
        <v>5743.2999000000009</v>
      </c>
      <c r="G91" s="336">
        <f>G92+G93+G94+G95+G96</f>
        <v>34277.700100000002</v>
      </c>
      <c r="H91" s="304">
        <f t="shared" ref="H91" si="6">H92+H93+H95+H96</f>
        <v>7900.4981999999991</v>
      </c>
      <c r="I91" s="47"/>
      <c r="J91" s="11"/>
    </row>
    <row r="92" spans="2:11" s="27" customFormat="1" ht="14.1" customHeight="1">
      <c r="B92" s="26"/>
      <c r="C92" s="251" t="s">
        <v>23</v>
      </c>
      <c r="D92" s="321">
        <v>9029</v>
      </c>
      <c r="E92" s="303">
        <v>150.94840000000022</v>
      </c>
      <c r="F92" s="303">
        <v>1334.0666000000001</v>
      </c>
      <c r="G92" s="303">
        <f>D92-F92</f>
        <v>7694.9333999999999</v>
      </c>
      <c r="H92" s="305">
        <v>2077.1624999999999</v>
      </c>
      <c r="I92" s="33"/>
      <c r="J92" s="1"/>
      <c r="K92"/>
    </row>
    <row r="93" spans="2:11" s="27" customFormat="1" ht="14.1" customHeight="1">
      <c r="B93" s="26"/>
      <c r="C93" s="251" t="s">
        <v>24</v>
      </c>
      <c r="D93" s="321">
        <v>8324</v>
      </c>
      <c r="E93" s="303">
        <v>272.50859999999989</v>
      </c>
      <c r="F93" s="303">
        <v>1536.9339</v>
      </c>
      <c r="G93" s="303">
        <f t="shared" ref="G93:G99" si="7">D93-F93</f>
        <v>6787.0661</v>
      </c>
      <c r="H93" s="305">
        <v>2236.6552000000001</v>
      </c>
      <c r="I93" s="33"/>
      <c r="J93" s="1"/>
      <c r="K93"/>
    </row>
    <row r="94" spans="2:11" s="27" customFormat="1" ht="14.1" customHeight="1">
      <c r="B94" s="182"/>
      <c r="C94" s="251" t="s">
        <v>83</v>
      </c>
      <c r="D94" s="321">
        <v>4338</v>
      </c>
      <c r="E94" s="303"/>
      <c r="F94" s="303"/>
      <c r="G94" s="303">
        <f>D94-F94</f>
        <v>4338</v>
      </c>
      <c r="H94" s="305"/>
      <c r="I94" s="188"/>
      <c r="J94" s="163"/>
      <c r="K94"/>
    </row>
    <row r="95" spans="2:11" s="27" customFormat="1" ht="14.1" customHeight="1">
      <c r="B95" s="26"/>
      <c r="C95" s="251" t="s">
        <v>25</v>
      </c>
      <c r="D95" s="321">
        <v>11806</v>
      </c>
      <c r="E95" s="303">
        <v>319.36300000000006</v>
      </c>
      <c r="F95" s="303">
        <v>1924.4027000000001</v>
      </c>
      <c r="G95" s="303">
        <f t="shared" si="7"/>
        <v>9881.5972999999994</v>
      </c>
      <c r="H95" s="305">
        <v>2592.9987999999998</v>
      </c>
      <c r="I95" s="33"/>
      <c r="J95" s="1"/>
      <c r="K95"/>
    </row>
    <row r="96" spans="2:11" s="27" customFormat="1" ht="14.1" customHeight="1">
      <c r="B96" s="26"/>
      <c r="C96" s="251" t="s">
        <v>26</v>
      </c>
      <c r="D96" s="321">
        <v>6524</v>
      </c>
      <c r="E96" s="303">
        <v>212.53510000000006</v>
      </c>
      <c r="F96" s="303">
        <v>947.89670000000001</v>
      </c>
      <c r="G96" s="303">
        <f t="shared" si="7"/>
        <v>5576.1032999999998</v>
      </c>
      <c r="H96" s="305">
        <v>993.68169999999998</v>
      </c>
      <c r="I96" s="33"/>
      <c r="J96" s="1"/>
      <c r="K96"/>
    </row>
    <row r="97" spans="1:11" ht="14.1" customHeight="1">
      <c r="B97" s="23"/>
      <c r="C97" s="252" t="s">
        <v>36</v>
      </c>
      <c r="D97" s="322">
        <v>9735</v>
      </c>
      <c r="E97" s="336">
        <v>102.93079999999964</v>
      </c>
      <c r="F97" s="336">
        <v>2383.2145999999998</v>
      </c>
      <c r="G97" s="336">
        <f t="shared" si="7"/>
        <v>7351.7854000000007</v>
      </c>
      <c r="H97" s="304">
        <v>3108.3771000000002</v>
      </c>
      <c r="I97" s="47"/>
      <c r="J97" s="11"/>
    </row>
    <row r="98" spans="1:11" ht="14.1" customHeight="1" thickBot="1">
      <c r="B98" s="23"/>
      <c r="C98" s="253" t="s">
        <v>73</v>
      </c>
      <c r="D98" s="323">
        <v>4327</v>
      </c>
      <c r="E98" s="306">
        <v>55.477199999999982</v>
      </c>
      <c r="F98" s="306">
        <v>281.24639999999999</v>
      </c>
      <c r="G98" s="306">
        <f t="shared" si="7"/>
        <v>4045.7536</v>
      </c>
      <c r="H98" s="307">
        <v>409.40159999999997</v>
      </c>
      <c r="I98" s="47"/>
      <c r="J98" s="11"/>
    </row>
    <row r="99" spans="1:11" ht="14.1" customHeight="1" thickBot="1">
      <c r="B99" s="10"/>
      <c r="C99" s="255" t="s">
        <v>13</v>
      </c>
      <c r="D99" s="320">
        <v>584</v>
      </c>
      <c r="E99" s="301"/>
      <c r="F99" s="301">
        <v>9.8588000000000005</v>
      </c>
      <c r="G99" s="301">
        <f t="shared" si="7"/>
        <v>574.14120000000003</v>
      </c>
      <c r="H99" s="302">
        <v>19.051500000000001</v>
      </c>
      <c r="I99" s="7"/>
      <c r="J99" s="11"/>
    </row>
    <row r="100" spans="1:11" ht="18" customHeight="1" thickBot="1">
      <c r="B100" s="10"/>
      <c r="C100" s="255" t="s">
        <v>91</v>
      </c>
      <c r="D100" s="320">
        <v>300</v>
      </c>
      <c r="E100" s="301">
        <v>0.91319999999999979</v>
      </c>
      <c r="F100" s="301">
        <v>8.9184999999999999</v>
      </c>
      <c r="G100" s="301">
        <f>D100-F100</f>
        <v>291.08150000000001</v>
      </c>
      <c r="H100" s="302">
        <v>9.5495000000000001</v>
      </c>
      <c r="I100" s="7"/>
      <c r="J100" s="11"/>
    </row>
    <row r="101" spans="1:11" ht="14.1" customHeight="1" thickBot="1">
      <c r="B101" s="10"/>
      <c r="C101" s="255" t="s">
        <v>14</v>
      </c>
      <c r="D101" s="320"/>
      <c r="E101" s="301"/>
      <c r="F101" s="301">
        <v>16.43409999999858</v>
      </c>
      <c r="G101" s="301">
        <f>D101-F101</f>
        <v>-16.43409999999858</v>
      </c>
      <c r="H101" s="302">
        <v>121.41960000000108</v>
      </c>
      <c r="I101" s="7"/>
      <c r="J101" s="11"/>
    </row>
    <row r="102" spans="1:11" ht="14.1" customHeight="1" thickBot="1">
      <c r="B102" s="10"/>
      <c r="C102" s="260" t="s">
        <v>9</v>
      </c>
      <c r="D102" s="347">
        <f>D87+D90+D99+D100+D101</f>
        <v>88115</v>
      </c>
      <c r="E102" s="317">
        <f>E87+E90+E99+E100+E101</f>
        <v>1403.8143000000005</v>
      </c>
      <c r="F102" s="317">
        <f>F87+F90+F99+F100+F101</f>
        <v>13253.512199999999</v>
      </c>
      <c r="G102" s="317">
        <f>G87+G90+G99+G100+G101</f>
        <v>74861.487800000003</v>
      </c>
      <c r="H102" s="318">
        <f t="shared" ref="H102" si="8">H87+H90+H99+H100+H101</f>
        <v>19028.940600000002</v>
      </c>
      <c r="I102" s="46"/>
      <c r="J102" s="11"/>
    </row>
    <row r="103" spans="1:11" ht="13.5" customHeight="1">
      <c r="B103" s="16"/>
      <c r="C103" s="17" t="s">
        <v>28</v>
      </c>
      <c r="D103" s="280"/>
      <c r="E103" s="280"/>
      <c r="F103" s="281"/>
      <c r="G103" s="281"/>
      <c r="H103" s="282"/>
      <c r="I103" s="131"/>
      <c r="J103" s="18"/>
    </row>
    <row r="104" spans="1:11" ht="13.5" customHeight="1">
      <c r="B104" s="16"/>
      <c r="C104" s="48" t="s">
        <v>82</v>
      </c>
      <c r="D104" s="29"/>
      <c r="E104" s="29"/>
      <c r="F104" s="145"/>
      <c r="G104" s="145"/>
      <c r="H104" s="131"/>
      <c r="I104" s="131"/>
      <c r="J104" s="18"/>
    </row>
    <row r="105" spans="1:11" s="90" customFormat="1" ht="13.5" customHeight="1">
      <c r="B105" s="173"/>
      <c r="C105" s="295" t="s">
        <v>92</v>
      </c>
      <c r="D105" s="183"/>
      <c r="E105" s="183"/>
      <c r="F105" s="234"/>
      <c r="G105" s="234"/>
      <c r="H105" s="221"/>
      <c r="I105" s="221"/>
      <c r="J105" s="175"/>
      <c r="K105"/>
    </row>
    <row r="106" spans="1:11" ht="12" customHeight="1" thickBot="1">
      <c r="B106" s="30"/>
      <c r="C106" s="31"/>
      <c r="D106" s="31"/>
      <c r="E106" s="31"/>
      <c r="F106" s="147"/>
      <c r="G106" s="147"/>
      <c r="H106" s="147"/>
      <c r="I106" s="31"/>
      <c r="J106" s="32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" ht="12" customHeight="1"/>
    <row r="109" spans="1:11" s="49" customFormat="1" ht="17.100000000000001" customHeight="1" thickBot="1">
      <c r="A109" s="100"/>
      <c r="C109" s="82" t="s">
        <v>45</v>
      </c>
      <c r="I109" s="100"/>
      <c r="K109"/>
    </row>
    <row r="110" spans="1:11" ht="17.100000000000001" customHeight="1" thickTop="1">
      <c r="B110" s="378" t="s">
        <v>1</v>
      </c>
      <c r="C110" s="379"/>
      <c r="D110" s="379"/>
      <c r="E110" s="379"/>
      <c r="F110" s="379"/>
      <c r="G110" s="379"/>
      <c r="H110" s="379"/>
      <c r="I110" s="379"/>
      <c r="J110" s="380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1"/>
      <c r="J111" s="51"/>
    </row>
    <row r="112" spans="1:11" ht="14.1" customHeight="1" thickBot="1">
      <c r="B112" s="3"/>
      <c r="C112" s="381" t="s">
        <v>2</v>
      </c>
      <c r="D112" s="382"/>
      <c r="E112" s="381" t="s">
        <v>21</v>
      </c>
      <c r="F112" s="382"/>
      <c r="G112" s="381" t="s">
        <v>22</v>
      </c>
      <c r="H112" s="382"/>
      <c r="I112" s="46"/>
      <c r="J112" s="2"/>
    </row>
    <row r="113" spans="2:11" ht="14.1" customHeight="1">
      <c r="B113" s="10"/>
      <c r="C113" s="13" t="s">
        <v>34</v>
      </c>
      <c r="D113" s="133">
        <v>102513</v>
      </c>
      <c r="E113" s="12" t="s">
        <v>5</v>
      </c>
      <c r="F113" s="135">
        <v>37000</v>
      </c>
      <c r="G113" s="13" t="s">
        <v>27</v>
      </c>
      <c r="H113" s="135">
        <v>4180</v>
      </c>
      <c r="I113" s="46"/>
      <c r="J113" s="51"/>
    </row>
    <row r="114" spans="2:11" ht="14.1" customHeight="1">
      <c r="B114" s="10"/>
      <c r="C114" s="13" t="s">
        <v>3</v>
      </c>
      <c r="D114" s="133">
        <v>12000</v>
      </c>
      <c r="E114" s="13" t="s">
        <v>6</v>
      </c>
      <c r="F114" s="133">
        <v>38000</v>
      </c>
      <c r="G114" s="170" t="s">
        <v>72</v>
      </c>
      <c r="H114" s="133">
        <v>28500</v>
      </c>
      <c r="I114" s="46"/>
      <c r="J114" s="11"/>
    </row>
    <row r="115" spans="2:11" ht="14.1" customHeight="1" thickBot="1">
      <c r="B115" s="52"/>
      <c r="C115" s="53" t="s">
        <v>35</v>
      </c>
      <c r="D115" s="133">
        <v>4487</v>
      </c>
      <c r="E115" s="13" t="s">
        <v>46</v>
      </c>
      <c r="F115" s="133">
        <v>25000</v>
      </c>
      <c r="G115" s="170" t="s">
        <v>73</v>
      </c>
      <c r="H115" s="133">
        <v>5320</v>
      </c>
      <c r="I115" s="46"/>
      <c r="J115" s="11"/>
    </row>
    <row r="116" spans="2:11" ht="14.1" customHeight="1" thickBot="1">
      <c r="B116" s="10"/>
      <c r="C116" s="14" t="s">
        <v>38</v>
      </c>
      <c r="D116" s="134">
        <f>SUM(D113:D115)</f>
        <v>119000</v>
      </c>
      <c r="E116" s="15" t="s">
        <v>7</v>
      </c>
      <c r="F116" s="134">
        <f>SUM(F113:F115)</f>
        <v>100000</v>
      </c>
      <c r="G116" s="14" t="s">
        <v>6</v>
      </c>
      <c r="H116" s="134">
        <f>SUM(H113:H115)</f>
        <v>38000</v>
      </c>
      <c r="I116" s="46"/>
      <c r="J116" s="11"/>
    </row>
    <row r="117" spans="2:11" s="19" customFormat="1" ht="12" customHeight="1">
      <c r="B117" s="16"/>
      <c r="C117" s="174" t="s">
        <v>95</v>
      </c>
      <c r="D117" s="17"/>
      <c r="E117" s="17"/>
      <c r="F117" s="17"/>
      <c r="G117" s="17"/>
      <c r="H117" s="17"/>
      <c r="I117" s="17"/>
      <c r="J117" s="18"/>
      <c r="K117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" ht="17.100000000000001" customHeight="1">
      <c r="B119" s="383" t="s">
        <v>8</v>
      </c>
      <c r="C119" s="384"/>
      <c r="D119" s="384"/>
      <c r="E119" s="384"/>
      <c r="F119" s="384"/>
      <c r="G119" s="384"/>
      <c r="H119" s="384"/>
      <c r="I119" s="384"/>
      <c r="J119" s="385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" s="4" customFormat="1" ht="47.25" customHeight="1" thickBot="1">
      <c r="B121" s="3"/>
      <c r="C121" s="258" t="s">
        <v>20</v>
      </c>
      <c r="D121" s="360" t="s">
        <v>21</v>
      </c>
      <c r="E121" s="258" t="str">
        <f>E20</f>
        <v>LANDET KVANTUM UKE 8</v>
      </c>
      <c r="F121" s="361" t="str">
        <f>F20</f>
        <v>LANDET KVANTUM T.O.M UKE 8</v>
      </c>
      <c r="G121" s="256" t="str">
        <f>H20</f>
        <v>RESTKVOTER</v>
      </c>
      <c r="H121" s="257" t="str">
        <f>I20</f>
        <v>LANDET KVANTUM T.O.M. UKE 8 2013</v>
      </c>
      <c r="I121" s="5"/>
      <c r="J121" s="2"/>
      <c r="K121"/>
    </row>
    <row r="122" spans="2:11" s="90" customFormat="1" ht="14.1" customHeight="1">
      <c r="B122" s="10"/>
      <c r="C122" s="199" t="s">
        <v>17</v>
      </c>
      <c r="D122" s="349">
        <f>D123+D124+D125</f>
        <v>37000</v>
      </c>
      <c r="E122" s="362">
        <f>E123+E124+E125</f>
        <v>2469.0446000000002</v>
      </c>
      <c r="F122" s="362">
        <f>F123+F124+F125</f>
        <v>8764.9297000000006</v>
      </c>
      <c r="G122" s="362">
        <f t="shared" ref="G122" si="9">G123+G124+G125</f>
        <v>28235.070299999999</v>
      </c>
      <c r="H122" s="368">
        <f>H123+H124+H125</f>
        <v>3985.3685</v>
      </c>
      <c r="I122" s="46"/>
      <c r="J122" s="91"/>
      <c r="K122"/>
    </row>
    <row r="123" spans="2:11" ht="14.1" customHeight="1">
      <c r="B123" s="10"/>
      <c r="C123" s="249" t="s">
        <v>12</v>
      </c>
      <c r="D123" s="350">
        <v>29600</v>
      </c>
      <c r="E123" s="357">
        <v>2324.8078000000005</v>
      </c>
      <c r="F123" s="357">
        <v>7200.4674000000005</v>
      </c>
      <c r="G123" s="357">
        <f t="shared" ref="G123:G127" si="10">D123-F123</f>
        <v>22399.532599999999</v>
      </c>
      <c r="H123" s="369">
        <v>3504.7854000000002</v>
      </c>
      <c r="I123" s="46"/>
      <c r="J123" s="11"/>
    </row>
    <row r="124" spans="2:11" ht="14.1" customHeight="1">
      <c r="B124" s="10"/>
      <c r="C124" s="249" t="s">
        <v>11</v>
      </c>
      <c r="D124" s="350">
        <v>6900</v>
      </c>
      <c r="E124" s="357">
        <v>144.2367999999999</v>
      </c>
      <c r="F124" s="357">
        <v>1564.4622999999999</v>
      </c>
      <c r="G124" s="357">
        <f t="shared" si="10"/>
        <v>5335.5376999999999</v>
      </c>
      <c r="H124" s="369">
        <v>480.5831</v>
      </c>
      <c r="I124" s="46"/>
      <c r="J124" s="11"/>
    </row>
    <row r="125" spans="2:11" ht="14.1" customHeight="1" thickBot="1">
      <c r="B125" s="10"/>
      <c r="C125" s="250" t="s">
        <v>47</v>
      </c>
      <c r="D125" s="351">
        <v>500</v>
      </c>
      <c r="E125" s="364"/>
      <c r="F125" s="364"/>
      <c r="G125" s="364">
        <f t="shared" si="10"/>
        <v>500</v>
      </c>
      <c r="H125" s="370"/>
      <c r="I125" s="46"/>
      <c r="J125" s="11"/>
    </row>
    <row r="126" spans="2:11" s="127" customFormat="1" ht="14.1" customHeight="1" thickBot="1">
      <c r="B126" s="129"/>
      <c r="C126" s="54" t="s">
        <v>46</v>
      </c>
      <c r="D126" s="352">
        <v>25000</v>
      </c>
      <c r="E126" s="363">
        <v>13.269999999999982</v>
      </c>
      <c r="F126" s="363">
        <v>993.20299999999997</v>
      </c>
      <c r="G126" s="363">
        <f t="shared" si="10"/>
        <v>24006.796999999999</v>
      </c>
      <c r="H126" s="371">
        <v>694.74099999999999</v>
      </c>
      <c r="I126" s="130"/>
      <c r="J126" s="126"/>
      <c r="K126"/>
    </row>
    <row r="127" spans="2:11" s="90" customFormat="1" ht="14.1" customHeight="1" thickBot="1">
      <c r="B127" s="10"/>
      <c r="C127" s="208" t="s">
        <v>18</v>
      </c>
      <c r="D127" s="353">
        <f>D128+D133+D136</f>
        <v>38000</v>
      </c>
      <c r="E127" s="366">
        <f>E128+E133+E136</f>
        <v>2628.8141999999998</v>
      </c>
      <c r="F127" s="366">
        <f>F136+F133+F128</f>
        <v>12710.151300000001</v>
      </c>
      <c r="G127" s="366">
        <f t="shared" si="10"/>
        <v>25289.848699999999</v>
      </c>
      <c r="H127" s="372">
        <f>H133+H136+H128</f>
        <v>11347.623</v>
      </c>
      <c r="I127" s="7"/>
      <c r="J127" s="91"/>
      <c r="K127"/>
    </row>
    <row r="128" spans="2:11" ht="15.75" customHeight="1">
      <c r="B128" s="3"/>
      <c r="C128" s="55" t="s">
        <v>75</v>
      </c>
      <c r="D128" s="354">
        <f>D129+D130+D131+D132</f>
        <v>28500</v>
      </c>
      <c r="E128" s="365">
        <f>E129+E130+E131+E132</f>
        <v>2046.1914999999999</v>
      </c>
      <c r="F128" s="365">
        <f>F129+F130+F132+F131</f>
        <v>10739.537</v>
      </c>
      <c r="G128" s="365">
        <f>G129+G130+G131+G132</f>
        <v>17760.463</v>
      </c>
      <c r="H128" s="373">
        <f>H129+H130+H131+H132</f>
        <v>9695.6620000000003</v>
      </c>
      <c r="I128" s="5"/>
      <c r="J128" s="2"/>
    </row>
    <row r="129" spans="2:11" s="27" customFormat="1" ht="14.1" customHeight="1">
      <c r="B129" s="56"/>
      <c r="C129" s="251" t="s">
        <v>23</v>
      </c>
      <c r="D129" s="355">
        <v>8065</v>
      </c>
      <c r="E129" s="359">
        <v>61.000599999999963</v>
      </c>
      <c r="F129" s="359">
        <v>1018.7424</v>
      </c>
      <c r="G129" s="359">
        <f t="shared" ref="G129:G134" si="11">D129-F129</f>
        <v>7046.2575999999999</v>
      </c>
      <c r="H129" s="374">
        <v>1273.9422999999999</v>
      </c>
      <c r="I129" s="57"/>
      <c r="J129" s="58"/>
      <c r="K129"/>
    </row>
    <row r="130" spans="2:11" s="27" customFormat="1" ht="14.1" customHeight="1">
      <c r="B130" s="26"/>
      <c r="C130" s="251" t="s">
        <v>24</v>
      </c>
      <c r="D130" s="355">
        <v>7410</v>
      </c>
      <c r="E130" s="359">
        <v>825.59299999999985</v>
      </c>
      <c r="F130" s="359">
        <v>3942.7725</v>
      </c>
      <c r="G130" s="359">
        <f t="shared" si="11"/>
        <v>3467.2275</v>
      </c>
      <c r="H130" s="374">
        <v>4127.5470999999998</v>
      </c>
      <c r="I130" s="33"/>
      <c r="J130" s="1"/>
      <c r="K130"/>
    </row>
    <row r="131" spans="2:11" s="27" customFormat="1" ht="14.1" customHeight="1">
      <c r="B131" s="26"/>
      <c r="C131" s="251" t="s">
        <v>25</v>
      </c>
      <c r="D131" s="355">
        <v>7382</v>
      </c>
      <c r="E131" s="359">
        <v>568.10080000000016</v>
      </c>
      <c r="F131" s="359">
        <v>3510.4319</v>
      </c>
      <c r="G131" s="359">
        <f t="shared" si="11"/>
        <v>3871.5681</v>
      </c>
      <c r="H131" s="374">
        <v>2353.4097000000002</v>
      </c>
      <c r="I131" s="33"/>
      <c r="J131" s="1"/>
      <c r="K131"/>
    </row>
    <row r="132" spans="2:11" s="27" customFormat="1" ht="14.1" customHeight="1">
      <c r="B132" s="26"/>
      <c r="C132" s="251" t="s">
        <v>26</v>
      </c>
      <c r="D132" s="355">
        <v>5643</v>
      </c>
      <c r="E132" s="359">
        <v>591.49710000000005</v>
      </c>
      <c r="F132" s="359">
        <v>2267.5902000000001</v>
      </c>
      <c r="G132" s="359">
        <f t="shared" si="11"/>
        <v>3375.4097999999999</v>
      </c>
      <c r="H132" s="374">
        <v>1940.7628999999999</v>
      </c>
      <c r="I132" s="33"/>
      <c r="J132" s="1"/>
      <c r="K132"/>
    </row>
    <row r="133" spans="2:11" s="28" customFormat="1" ht="14.1" customHeight="1">
      <c r="B133" s="23"/>
      <c r="C133" s="252" t="s">
        <v>19</v>
      </c>
      <c r="D133" s="356">
        <f>D134+D135</f>
        <v>4180</v>
      </c>
      <c r="E133" s="358">
        <f>E134+E135</f>
        <v>383.64359999999999</v>
      </c>
      <c r="F133" s="358">
        <f>F135+F134</f>
        <v>636.45709999999997</v>
      </c>
      <c r="G133" s="358">
        <f t="shared" si="11"/>
        <v>3543.5428999999999</v>
      </c>
      <c r="H133" s="348">
        <f>H134+H135</f>
        <v>252.74260000000001</v>
      </c>
      <c r="I133" s="47"/>
      <c r="J133" s="24"/>
      <c r="K133"/>
    </row>
    <row r="134" spans="2:11" ht="14.1" customHeight="1">
      <c r="B134" s="10"/>
      <c r="C134" s="251" t="s">
        <v>48</v>
      </c>
      <c r="D134" s="321">
        <v>3430</v>
      </c>
      <c r="E134" s="303">
        <v>383.64359999999999</v>
      </c>
      <c r="F134" s="303">
        <v>636.45709999999997</v>
      </c>
      <c r="G134" s="303">
        <f t="shared" si="11"/>
        <v>2793.5428999999999</v>
      </c>
      <c r="H134" s="305">
        <v>252.74260000000001</v>
      </c>
      <c r="I134" s="7"/>
      <c r="J134" s="11"/>
    </row>
    <row r="135" spans="2:11" ht="14.1" customHeight="1">
      <c r="B135" s="23"/>
      <c r="C135" s="251" t="s">
        <v>49</v>
      </c>
      <c r="D135" s="321">
        <v>750</v>
      </c>
      <c r="E135" s="303"/>
      <c r="F135" s="303"/>
      <c r="G135" s="303"/>
      <c r="H135" s="305"/>
      <c r="I135" s="47"/>
      <c r="J135" s="24"/>
    </row>
    <row r="136" spans="2:11" ht="14.1" customHeight="1" thickBot="1">
      <c r="B136" s="10"/>
      <c r="C136" s="253" t="s">
        <v>77</v>
      </c>
      <c r="D136" s="323">
        <v>5320</v>
      </c>
      <c r="E136" s="306">
        <v>198.97910000000002</v>
      </c>
      <c r="F136" s="306">
        <v>1334.1572000000001</v>
      </c>
      <c r="G136" s="306">
        <f>D136-F136</f>
        <v>3985.8427999999999</v>
      </c>
      <c r="H136" s="307">
        <v>1399.2184</v>
      </c>
      <c r="I136" s="7"/>
      <c r="J136" s="11"/>
    </row>
    <row r="137" spans="2:11" s="90" customFormat="1" ht="14.1" customHeight="1" thickBot="1">
      <c r="B137" s="10"/>
      <c r="C137" s="132" t="s">
        <v>13</v>
      </c>
      <c r="D137" s="324">
        <v>163</v>
      </c>
      <c r="E137" s="308"/>
      <c r="F137" s="308">
        <v>1.4843</v>
      </c>
      <c r="G137" s="308">
        <f>D137-F137</f>
        <v>161.51570000000001</v>
      </c>
      <c r="H137" s="309">
        <v>0.82130000000000003</v>
      </c>
      <c r="I137" s="7"/>
      <c r="J137" s="91"/>
      <c r="K137"/>
    </row>
    <row r="138" spans="2:11" s="90" customFormat="1" ht="15.75" customHeight="1" thickBot="1">
      <c r="B138" s="10"/>
      <c r="C138" s="208" t="s">
        <v>93</v>
      </c>
      <c r="D138" s="320">
        <v>2000</v>
      </c>
      <c r="E138" s="301">
        <v>6.9986999999999995</v>
      </c>
      <c r="F138" s="301">
        <v>31.501899999999999</v>
      </c>
      <c r="G138" s="301">
        <f>D138-F138</f>
        <v>1968.4981</v>
      </c>
      <c r="H138" s="302">
        <v>38.836399999999998</v>
      </c>
      <c r="I138" s="7"/>
      <c r="J138" s="91"/>
      <c r="K138"/>
    </row>
    <row r="139" spans="2:11" s="90" customFormat="1" ht="14.1" customHeight="1" thickBot="1">
      <c r="B139" s="10"/>
      <c r="C139" s="208" t="s">
        <v>50</v>
      </c>
      <c r="D139" s="320">
        <v>350</v>
      </c>
      <c r="E139" s="301"/>
      <c r="F139" s="301"/>
      <c r="G139" s="301">
        <v>350</v>
      </c>
      <c r="H139" s="302"/>
      <c r="I139" s="46"/>
      <c r="J139" s="91"/>
      <c r="K139"/>
    </row>
    <row r="140" spans="2:11" s="90" customFormat="1" ht="14.1" customHeight="1" thickBot="1">
      <c r="B140" s="10"/>
      <c r="C140" s="208" t="s">
        <v>14</v>
      </c>
      <c r="D140" s="320"/>
      <c r="E140" s="301"/>
      <c r="F140" s="301">
        <v>30.039199999999255</v>
      </c>
      <c r="G140" s="301">
        <f>D140-F140</f>
        <v>-30.039199999999255</v>
      </c>
      <c r="H140" s="302">
        <v>16.837299999999232</v>
      </c>
      <c r="I140" s="166"/>
      <c r="J140" s="168"/>
      <c r="K140"/>
    </row>
    <row r="141" spans="2:11" s="4" customFormat="1" ht="14.1" customHeight="1" thickBot="1">
      <c r="B141" s="3"/>
      <c r="C141" s="40" t="s">
        <v>9</v>
      </c>
      <c r="D141" s="347">
        <f>D122+D126+D127+D137+D138+D139+D140</f>
        <v>102513</v>
      </c>
      <c r="E141" s="367">
        <f>E122+E126+E127+E137+E138+E139+E140</f>
        <v>5118.1275000000005</v>
      </c>
      <c r="F141" s="367">
        <f t="shared" ref="F141:H141" si="12">F122+F126+F127+F137+F138+F139+F140</f>
        <v>22531.309399999998</v>
      </c>
      <c r="G141" s="367">
        <f t="shared" si="12"/>
        <v>79981.690600000002</v>
      </c>
      <c r="H141" s="318">
        <f t="shared" si="12"/>
        <v>16084.227499999999</v>
      </c>
      <c r="I141" s="146"/>
      <c r="J141" s="2"/>
      <c r="K141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6"/>
      <c r="I142" s="235"/>
      <c r="J142" s="2"/>
      <c r="K142"/>
    </row>
    <row r="143" spans="2:11" s="4" customFormat="1" ht="14.25" customHeight="1">
      <c r="B143" s="3"/>
      <c r="C143" s="295" t="s">
        <v>94</v>
      </c>
      <c r="D143" s="42"/>
      <c r="E143" s="42"/>
      <c r="F143" s="42"/>
      <c r="G143" s="42"/>
      <c r="H143" s="146"/>
      <c r="I143" s="5"/>
      <c r="J143" s="88"/>
      <c r="K143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8"/>
      <c r="J144" s="45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" ht="14.1" customHeight="1"/>
    <row r="148" spans="1:11" s="49" customFormat="1" ht="17.100000000000001" customHeight="1" thickBot="1">
      <c r="A148" s="100"/>
      <c r="B148" s="61"/>
      <c r="C148" s="83" t="s">
        <v>51</v>
      </c>
      <c r="D148" s="61"/>
      <c r="E148" s="61"/>
      <c r="F148" s="61"/>
      <c r="G148" s="61"/>
      <c r="H148" s="61"/>
      <c r="I148" s="102"/>
      <c r="J148" s="61"/>
      <c r="K148"/>
    </row>
    <row r="149" spans="1:11" ht="17.100000000000001" customHeight="1" thickTop="1">
      <c r="B149" s="403" t="s">
        <v>1</v>
      </c>
      <c r="C149" s="404"/>
      <c r="D149" s="404"/>
      <c r="E149" s="404"/>
      <c r="F149" s="404"/>
      <c r="G149" s="404"/>
      <c r="H149" s="404"/>
      <c r="I149" s="404"/>
      <c r="J149" s="405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1"/>
      <c r="J150" s="51"/>
    </row>
    <row r="151" spans="1:11" s="4" customFormat="1" ht="18" customHeight="1" thickBot="1">
      <c r="B151" s="35"/>
      <c r="C151" s="401" t="s">
        <v>2</v>
      </c>
      <c r="D151" s="402"/>
      <c r="E151" s="401" t="s">
        <v>65</v>
      </c>
      <c r="F151" s="402"/>
      <c r="G151" s="401" t="s">
        <v>66</v>
      </c>
      <c r="H151" s="402"/>
      <c r="I151" s="104"/>
      <c r="J151" s="37"/>
      <c r="K151"/>
    </row>
    <row r="152" spans="1:11" ht="19.5" customHeight="1">
      <c r="B152" s="62"/>
      <c r="C152" s="63" t="s">
        <v>67</v>
      </c>
      <c r="D152" s="136">
        <v>39439</v>
      </c>
      <c r="E152" s="64" t="s">
        <v>5</v>
      </c>
      <c r="F152" s="139">
        <v>25929</v>
      </c>
      <c r="G152" s="65" t="s">
        <v>12</v>
      </c>
      <c r="H152" s="137">
        <v>15278</v>
      </c>
      <c r="I152" s="104"/>
      <c r="J152" s="39"/>
    </row>
    <row r="153" spans="1:11" ht="14.1" customHeight="1">
      <c r="B153" s="62"/>
      <c r="C153" s="65" t="s">
        <v>52</v>
      </c>
      <c r="D153" s="137"/>
      <c r="E153" s="66" t="s">
        <v>53</v>
      </c>
      <c r="F153" s="140">
        <v>8000</v>
      </c>
      <c r="G153" s="65" t="s">
        <v>11</v>
      </c>
      <c r="H153" s="137">
        <v>3977</v>
      </c>
      <c r="I153" s="104"/>
      <c r="J153" s="39"/>
    </row>
    <row r="154" spans="1:11" ht="14.1" customHeight="1">
      <c r="B154" s="62"/>
      <c r="C154" s="65"/>
      <c r="D154" s="137"/>
      <c r="E154" s="66" t="s">
        <v>46</v>
      </c>
      <c r="F154" s="140">
        <v>5500</v>
      </c>
      <c r="G154" s="65" t="s">
        <v>54</v>
      </c>
      <c r="H154" s="137">
        <v>1535</v>
      </c>
      <c r="I154" s="104"/>
      <c r="J154" s="67"/>
    </row>
    <row r="155" spans="1:11" ht="14.1" customHeight="1" thickBot="1">
      <c r="B155" s="62"/>
      <c r="C155" s="65"/>
      <c r="D155" s="137"/>
      <c r="E155" s="66"/>
      <c r="F155" s="140"/>
      <c r="G155" s="65" t="s">
        <v>55</v>
      </c>
      <c r="H155" s="137">
        <v>5139</v>
      </c>
      <c r="I155" s="104"/>
      <c r="J155" s="67"/>
    </row>
    <row r="156" spans="1:11" ht="14.1" customHeight="1" thickBot="1">
      <c r="B156" s="62"/>
      <c r="C156" s="68" t="s">
        <v>38</v>
      </c>
      <c r="D156" s="138"/>
      <c r="E156" s="69" t="s">
        <v>69</v>
      </c>
      <c r="F156" s="138">
        <f>SUM(F152:F155)</f>
        <v>39429</v>
      </c>
      <c r="G156" s="70" t="s">
        <v>5</v>
      </c>
      <c r="H156" s="138">
        <f>SUM(H152:H155)</f>
        <v>25929</v>
      </c>
      <c r="I156" s="104"/>
      <c r="J156" s="67"/>
    </row>
    <row r="157" spans="1:11" ht="12.95" customHeight="1">
      <c r="B157" s="62"/>
      <c r="C157" s="105" t="s">
        <v>85</v>
      </c>
      <c r="D157" s="66"/>
      <c r="E157" s="66"/>
      <c r="F157" s="66"/>
      <c r="G157" s="71"/>
      <c r="H157" s="66"/>
      <c r="I157" s="104"/>
      <c r="J157" s="67"/>
    </row>
    <row r="158" spans="1:11" s="7" customFormat="1" ht="12.95" customHeight="1">
      <c r="B158" s="62"/>
      <c r="C158" s="107" t="s">
        <v>84</v>
      </c>
      <c r="D158" s="50"/>
      <c r="E158" s="50"/>
      <c r="F158" s="50"/>
      <c r="G158" s="50"/>
      <c r="H158" s="50"/>
      <c r="I158" s="101"/>
      <c r="J158" s="51"/>
      <c r="K158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1"/>
      <c r="J159" s="51"/>
      <c r="K159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1"/>
      <c r="J160" s="51"/>
    </row>
    <row r="161" spans="2:11" ht="18" customHeight="1">
      <c r="B161" s="398" t="s">
        <v>8</v>
      </c>
      <c r="C161" s="399"/>
      <c r="D161" s="399"/>
      <c r="E161" s="399"/>
      <c r="F161" s="399"/>
      <c r="G161" s="399"/>
      <c r="H161" s="399"/>
      <c r="I161" s="399"/>
      <c r="J161" s="400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9"/>
      <c r="J162" s="75"/>
    </row>
    <row r="163" spans="2:11" s="4" customFormat="1" ht="48" customHeight="1" thickBot="1">
      <c r="B163" s="35"/>
      <c r="C163" s="151" t="s">
        <v>20</v>
      </c>
      <c r="D163" s="150" t="s">
        <v>21</v>
      </c>
      <c r="E163" s="89" t="str">
        <f>E20</f>
        <v>LANDET KVANTUM UKE 8</v>
      </c>
      <c r="F163" s="89" t="str">
        <f>F20</f>
        <v>LANDET KVANTUM T.O.M UKE 8</v>
      </c>
      <c r="G163" s="89" t="str">
        <f>H20</f>
        <v>RESTKVOTER</v>
      </c>
      <c r="H163" s="122" t="str">
        <f>I20</f>
        <v>LANDET KVANTUM T.O.M. UKE 8 2013</v>
      </c>
      <c r="I163" s="93"/>
      <c r="J163" s="37"/>
      <c r="K163"/>
    </row>
    <row r="164" spans="2:11" ht="14.1" customHeight="1">
      <c r="B164" s="62"/>
      <c r="C164" s="152" t="s">
        <v>17</v>
      </c>
      <c r="D164" s="325">
        <f>D165+D166+D167+D168+D169</f>
        <v>25929</v>
      </c>
      <c r="E164" s="261">
        <f>E165+E166+E167+E168+E169</f>
        <v>811.78829999999994</v>
      </c>
      <c r="F164" s="261">
        <f>F165+F166+F167+F168+F169</f>
        <v>2103.8933999999999</v>
      </c>
      <c r="G164" s="261">
        <f t="shared" ref="G164" si="13">G165+G166+G167+G168+G169</f>
        <v>23825.106600000003</v>
      </c>
      <c r="H164" s="289">
        <f>H165+H166+H167+H168+H169</f>
        <v>3588.7047000000002</v>
      </c>
      <c r="I164" s="101"/>
      <c r="J164" s="76"/>
    </row>
    <row r="165" spans="2:11" ht="14.1" customHeight="1">
      <c r="B165" s="62"/>
      <c r="C165" s="153" t="s">
        <v>12</v>
      </c>
      <c r="D165" s="326">
        <v>15278</v>
      </c>
      <c r="E165" s="262">
        <v>736.88619999999992</v>
      </c>
      <c r="F165" s="262">
        <v>1393.7511999999999</v>
      </c>
      <c r="G165" s="262">
        <f>D165-F165</f>
        <v>13884.248799999999</v>
      </c>
      <c r="H165" s="290">
        <v>2692.6862000000001</v>
      </c>
      <c r="I165" s="101"/>
      <c r="J165" s="76"/>
    </row>
    <row r="166" spans="2:11" ht="14.1" customHeight="1">
      <c r="B166" s="62"/>
      <c r="C166" s="154" t="s">
        <v>11</v>
      </c>
      <c r="D166" s="326">
        <v>3977</v>
      </c>
      <c r="E166" s="262"/>
      <c r="F166" s="262">
        <v>292.005</v>
      </c>
      <c r="G166" s="262">
        <f>D166-F166</f>
        <v>3684.9949999999999</v>
      </c>
      <c r="H166" s="290">
        <v>150.01740000000001</v>
      </c>
      <c r="I166" s="101"/>
      <c r="J166" s="76"/>
    </row>
    <row r="167" spans="2:11" ht="14.1" customHeight="1">
      <c r="B167" s="62"/>
      <c r="C167" s="154" t="s">
        <v>55</v>
      </c>
      <c r="D167" s="326">
        <v>1535</v>
      </c>
      <c r="E167" s="262">
        <v>55.844100000000026</v>
      </c>
      <c r="F167" s="262">
        <v>372.26100000000002</v>
      </c>
      <c r="G167" s="262">
        <f>D167-F167</f>
        <v>1162.739</v>
      </c>
      <c r="H167" s="290">
        <v>729.50049999999999</v>
      </c>
      <c r="I167" s="101"/>
      <c r="J167" s="76"/>
    </row>
    <row r="168" spans="2:11" ht="14.1" customHeight="1">
      <c r="B168" s="62"/>
      <c r="C168" s="154" t="s">
        <v>54</v>
      </c>
      <c r="D168" s="326">
        <v>4139</v>
      </c>
      <c r="E168" s="262">
        <v>19.057999999999996</v>
      </c>
      <c r="F168" s="262">
        <v>45.876199999999997</v>
      </c>
      <c r="G168" s="262">
        <f>D168-F168</f>
        <v>4093.1237999999998</v>
      </c>
      <c r="H168" s="290">
        <v>16.500599999999999</v>
      </c>
      <c r="I168" s="101"/>
      <c r="J168" s="76"/>
    </row>
    <row r="169" spans="2:11" ht="14.1" customHeight="1" thickBot="1">
      <c r="B169" s="62"/>
      <c r="C169" s="155" t="s">
        <v>56</v>
      </c>
      <c r="D169" s="327">
        <v>1000</v>
      </c>
      <c r="E169" s="263"/>
      <c r="F169" s="263"/>
      <c r="G169" s="263">
        <f t="shared" ref="G169:G170" si="14">D169-F169</f>
        <v>1000</v>
      </c>
      <c r="H169" s="291"/>
      <c r="I169" s="101"/>
      <c r="J169" s="76"/>
    </row>
    <row r="170" spans="2:11" ht="14.1" customHeight="1" thickBot="1">
      <c r="B170" s="62"/>
      <c r="C170" s="156" t="s">
        <v>46</v>
      </c>
      <c r="D170" s="328">
        <v>5500</v>
      </c>
      <c r="E170" s="264">
        <v>8.2439999999999998</v>
      </c>
      <c r="F170" s="264">
        <v>133.589</v>
      </c>
      <c r="G170" s="264">
        <f t="shared" si="14"/>
        <v>5366.4110000000001</v>
      </c>
      <c r="H170" s="292">
        <v>108.182</v>
      </c>
      <c r="I170" s="101"/>
      <c r="J170" s="76"/>
    </row>
    <row r="171" spans="2:11" ht="14.1" customHeight="1">
      <c r="B171" s="62"/>
      <c r="C171" s="152" t="s">
        <v>18</v>
      </c>
      <c r="D171" s="325">
        <v>8000</v>
      </c>
      <c r="E171" s="261">
        <f>E172+E173</f>
        <v>129.99659999999997</v>
      </c>
      <c r="F171" s="261">
        <v>291.35059999999999</v>
      </c>
      <c r="G171" s="261">
        <f>D171-F171</f>
        <v>7708.6494000000002</v>
      </c>
      <c r="H171" s="289">
        <v>2782.5079000000001</v>
      </c>
      <c r="I171" s="101"/>
      <c r="J171" s="76"/>
    </row>
    <row r="172" spans="2:11" ht="14.1" customHeight="1">
      <c r="B172" s="62"/>
      <c r="C172" s="154" t="s">
        <v>36</v>
      </c>
      <c r="D172" s="326"/>
      <c r="E172" s="262">
        <v>88.525000000000006</v>
      </c>
      <c r="F172" s="262">
        <v>88.525000000000006</v>
      </c>
      <c r="G172" s="262"/>
      <c r="H172" s="290">
        <v>2070.9940999999999</v>
      </c>
      <c r="I172" s="101"/>
      <c r="J172" s="51"/>
    </row>
    <row r="173" spans="2:11" ht="14.1" customHeight="1" thickBot="1">
      <c r="B173" s="62"/>
      <c r="C173" s="157" t="s">
        <v>57</v>
      </c>
      <c r="D173" s="329"/>
      <c r="E173" s="265">
        <v>41.471599999999967</v>
      </c>
      <c r="F173" s="265">
        <f>F171-F172</f>
        <v>202.82559999999998</v>
      </c>
      <c r="G173" s="265"/>
      <c r="H173" s="293">
        <f>H171-H172</f>
        <v>711.51380000000017</v>
      </c>
      <c r="I173" s="104"/>
      <c r="J173" s="51"/>
    </row>
    <row r="174" spans="2:11" ht="14.1" customHeight="1" thickBot="1">
      <c r="B174" s="62"/>
      <c r="C174" s="158" t="s">
        <v>13</v>
      </c>
      <c r="D174" s="330">
        <v>10</v>
      </c>
      <c r="E174" s="266"/>
      <c r="F174" s="266"/>
      <c r="G174" s="266">
        <f>D174-F174</f>
        <v>10</v>
      </c>
      <c r="H174" s="294"/>
      <c r="I174" s="101"/>
      <c r="J174" s="51"/>
    </row>
    <row r="175" spans="2:11" ht="14.1" customHeight="1" thickBot="1">
      <c r="B175" s="62"/>
      <c r="C175" s="156" t="s">
        <v>58</v>
      </c>
      <c r="D175" s="328"/>
      <c r="E175" s="264">
        <v>1</v>
      </c>
      <c r="F175" s="264">
        <v>4</v>
      </c>
      <c r="G175" s="264">
        <f>D175-F175</f>
        <v>-4</v>
      </c>
      <c r="H175" s="292">
        <v>12</v>
      </c>
      <c r="I175" s="101"/>
      <c r="J175" s="51"/>
    </row>
    <row r="176" spans="2:11" s="4" customFormat="1" ht="14.1" customHeight="1" thickBot="1">
      <c r="B176" s="35"/>
      <c r="C176" s="159" t="s">
        <v>9</v>
      </c>
      <c r="D176" s="331">
        <f>D164+D170+D171+D174</f>
        <v>39439</v>
      </c>
      <c r="E176" s="334">
        <f>E164+E170+E171+E174</f>
        <v>950.02889999999991</v>
      </c>
      <c r="F176" s="334">
        <f>F164+F170+F171+F174+F175</f>
        <v>2532.8329999999996</v>
      </c>
      <c r="G176" s="334">
        <f>G164+G170+G171+G174+G175</f>
        <v>36906.167000000001</v>
      </c>
      <c r="H176" s="279">
        <f>H164+H170+H171+H174+H175</f>
        <v>6491.3945999999996</v>
      </c>
      <c r="I176" s="248"/>
      <c r="J176" s="37"/>
      <c r="K17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" ht="14.1" customHeight="1" thickTop="1"/>
    <row r="180" spans="1:11" ht="14.1" customHeight="1"/>
    <row r="181" spans="1:11" ht="14.1" customHeight="1">
      <c r="F181" s="247"/>
    </row>
    <row r="182" spans="1:11" s="49" customFormat="1" ht="17.100000000000001" customHeight="1" thickBot="1">
      <c r="A182" s="100"/>
      <c r="B182" s="102"/>
      <c r="C182" s="123" t="s">
        <v>60</v>
      </c>
      <c r="D182" s="102"/>
      <c r="E182" s="102"/>
      <c r="F182" s="102"/>
      <c r="G182" s="102"/>
      <c r="H182" s="102"/>
      <c r="I182" s="102"/>
      <c r="J182" s="100"/>
      <c r="K182"/>
    </row>
    <row r="183" spans="1:11" ht="17.100000000000001" customHeight="1" thickTop="1">
      <c r="B183" s="403" t="s">
        <v>1</v>
      </c>
      <c r="C183" s="404"/>
      <c r="D183" s="404"/>
      <c r="E183" s="404"/>
      <c r="F183" s="404"/>
      <c r="G183" s="404"/>
      <c r="H183" s="404"/>
      <c r="I183" s="404"/>
      <c r="J183" s="405"/>
    </row>
    <row r="184" spans="1:11" ht="14.1" customHeight="1" thickBot="1">
      <c r="B184" s="103"/>
      <c r="C184" s="101"/>
      <c r="D184" s="101"/>
      <c r="E184" s="101"/>
      <c r="F184" s="101"/>
      <c r="G184" s="101"/>
      <c r="H184" s="101"/>
      <c r="I184" s="101"/>
      <c r="J184" s="91"/>
    </row>
    <row r="185" spans="1:11" s="4" customFormat="1" ht="14.1" customHeight="1" thickBot="1">
      <c r="B185" s="92"/>
      <c r="C185" s="401" t="s">
        <v>2</v>
      </c>
      <c r="D185" s="402"/>
      <c r="E185" s="401" t="s">
        <v>65</v>
      </c>
      <c r="F185" s="402"/>
      <c r="G185" s="93"/>
      <c r="H185" s="93"/>
      <c r="I185" s="93"/>
      <c r="J185" s="88"/>
      <c r="K185"/>
    </row>
    <row r="186" spans="1:11" ht="16.5" customHeight="1">
      <c r="B186" s="94"/>
      <c r="C186" s="63" t="s">
        <v>86</v>
      </c>
      <c r="D186" s="141">
        <v>2330</v>
      </c>
      <c r="E186" s="111" t="s">
        <v>53</v>
      </c>
      <c r="F186" s="141"/>
      <c r="G186" s="95"/>
      <c r="H186" s="95"/>
      <c r="I186" s="95"/>
      <c r="J186" s="91"/>
    </row>
    <row r="187" spans="1:11" ht="14.1" customHeight="1">
      <c r="B187" s="94"/>
      <c r="C187" s="112" t="s">
        <v>52</v>
      </c>
      <c r="D187" s="142"/>
      <c r="E187" s="113" t="s">
        <v>61</v>
      </c>
      <c r="F187" s="142"/>
      <c r="G187" s="95"/>
      <c r="H187" s="95"/>
      <c r="I187" s="95"/>
      <c r="J187" s="91"/>
    </row>
    <row r="188" spans="1:11" ht="14.1" customHeight="1">
      <c r="B188" s="94"/>
      <c r="C188" s="112"/>
      <c r="D188" s="142"/>
      <c r="E188" s="114" t="s">
        <v>44</v>
      </c>
      <c r="F188" s="142"/>
      <c r="G188" s="115"/>
      <c r="H188" s="95"/>
      <c r="I188" s="95"/>
      <c r="J188" s="91"/>
    </row>
    <row r="189" spans="1:11" ht="14.1" customHeight="1" thickBot="1">
      <c r="B189" s="94"/>
      <c r="C189" s="112"/>
      <c r="D189" s="142"/>
      <c r="E189" s="116"/>
      <c r="F189" s="144"/>
      <c r="G189" s="115"/>
      <c r="H189" s="95"/>
      <c r="I189" s="95"/>
      <c r="J189" s="91"/>
    </row>
    <row r="190" spans="1:11" ht="14.1" customHeight="1" thickBot="1">
      <c r="B190" s="94"/>
      <c r="C190" s="117" t="s">
        <v>38</v>
      </c>
      <c r="D190" s="143"/>
      <c r="E190" s="118" t="s">
        <v>7</v>
      </c>
      <c r="F190" s="143"/>
      <c r="G190" s="115"/>
      <c r="H190" s="95"/>
      <c r="I190" s="95"/>
      <c r="J190" s="91"/>
    </row>
    <row r="191" spans="1:11" ht="13.5" customHeight="1">
      <c r="B191" s="103"/>
      <c r="C191" s="105" t="s">
        <v>85</v>
      </c>
      <c r="D191" s="104"/>
      <c r="E191" s="104"/>
      <c r="F191" s="104"/>
      <c r="G191" s="106"/>
      <c r="H191" s="101"/>
      <c r="I191" s="101"/>
      <c r="J191" s="91"/>
    </row>
    <row r="192" spans="1:11" ht="14.25" customHeight="1">
      <c r="B192" s="103"/>
      <c r="C192" s="107" t="s">
        <v>87</v>
      </c>
      <c r="D192" s="101"/>
      <c r="E192" s="101"/>
      <c r="F192" s="101"/>
      <c r="G192" s="101"/>
      <c r="H192" s="101"/>
      <c r="I192" s="101"/>
      <c r="J192" s="91"/>
    </row>
    <row r="193" spans="2:11" ht="14.1" customHeight="1" thickBot="1">
      <c r="B193" s="103"/>
      <c r="C193" s="96"/>
      <c r="D193" s="101"/>
      <c r="E193" s="101"/>
      <c r="F193" s="101"/>
      <c r="G193" s="101"/>
      <c r="H193" s="101"/>
      <c r="I193" s="101"/>
      <c r="J193" s="91"/>
    </row>
    <row r="194" spans="2:11" ht="17.100000000000001" customHeight="1">
      <c r="B194" s="398" t="s">
        <v>8</v>
      </c>
      <c r="C194" s="399"/>
      <c r="D194" s="399"/>
      <c r="E194" s="399"/>
      <c r="F194" s="399"/>
      <c r="G194" s="399"/>
      <c r="H194" s="399"/>
      <c r="I194" s="399"/>
      <c r="J194" s="400"/>
    </row>
    <row r="195" spans="2:11" ht="17.100000000000001" customHeight="1" thickBot="1">
      <c r="B195" s="108"/>
      <c r="C195" s="109"/>
      <c r="D195" s="109"/>
      <c r="E195" s="109"/>
      <c r="F195" s="109"/>
      <c r="G195" s="109"/>
      <c r="H195" s="109"/>
      <c r="I195" s="109"/>
      <c r="J195" s="110"/>
    </row>
    <row r="196" spans="2:11" ht="62.25" customHeight="1" thickBot="1">
      <c r="B196" s="103"/>
      <c r="C196" s="151" t="s">
        <v>20</v>
      </c>
      <c r="D196" s="160" t="s">
        <v>21</v>
      </c>
      <c r="E196" s="89" t="str">
        <f>E20</f>
        <v>LANDET KVANTUM UKE 8</v>
      </c>
      <c r="F196" s="89" t="str">
        <f>F20</f>
        <v>LANDET KVANTUM T.O.M UKE 8</v>
      </c>
      <c r="G196" s="89" t="str">
        <f>H20</f>
        <v>RESTKVOTER</v>
      </c>
      <c r="H196" s="122" t="str">
        <f>I20</f>
        <v>LANDET KVANTUM T.O.M. UKE 8 2013</v>
      </c>
      <c r="I196" s="101"/>
      <c r="J196" s="91"/>
    </row>
    <row r="197" spans="2:11" s="127" customFormat="1" ht="14.1" customHeight="1" thickBot="1">
      <c r="B197" s="124"/>
      <c r="C197" s="158" t="s">
        <v>61</v>
      </c>
      <c r="D197" s="283"/>
      <c r="E197" s="283">
        <v>21.9512</v>
      </c>
      <c r="F197" s="283">
        <v>65.883899999999997</v>
      </c>
      <c r="G197" s="283"/>
      <c r="H197" s="284">
        <v>195.45760000000001</v>
      </c>
      <c r="I197" s="125"/>
      <c r="J197" s="126"/>
      <c r="K197"/>
    </row>
    <row r="198" spans="2:11" ht="14.1" customHeight="1" thickBot="1">
      <c r="B198" s="103"/>
      <c r="C198" s="161" t="s">
        <v>53</v>
      </c>
      <c r="D198" s="283"/>
      <c r="E198" s="283">
        <v>24.744900000000001</v>
      </c>
      <c r="F198" s="283">
        <v>145.5461</v>
      </c>
      <c r="G198" s="283"/>
      <c r="H198" s="284">
        <v>351.76870000000002</v>
      </c>
      <c r="I198" s="149"/>
      <c r="J198" s="91"/>
    </row>
    <row r="199" spans="2:11" s="127" customFormat="1" ht="14.1" customHeight="1" thickBot="1">
      <c r="B199" s="124"/>
      <c r="C199" s="156" t="s">
        <v>44</v>
      </c>
      <c r="D199" s="285"/>
      <c r="E199" s="285"/>
      <c r="F199" s="285"/>
      <c r="G199" s="285"/>
      <c r="H199" s="286"/>
      <c r="I199" s="125"/>
      <c r="J199" s="126"/>
      <c r="K199"/>
    </row>
    <row r="200" spans="2:11" s="127" customFormat="1" ht="14.1" customHeight="1" thickBot="1">
      <c r="B200" s="119"/>
      <c r="C200" s="156" t="s">
        <v>68</v>
      </c>
      <c r="D200" s="285"/>
      <c r="E200" s="285">
        <v>2</v>
      </c>
      <c r="F200" s="285">
        <v>4</v>
      </c>
      <c r="G200" s="285"/>
      <c r="H200" s="286">
        <v>7</v>
      </c>
      <c r="I200" s="120"/>
      <c r="J200" s="121"/>
      <c r="K200"/>
    </row>
    <row r="201" spans="2:11" ht="14.1" customHeight="1" thickBot="1">
      <c r="B201" s="103"/>
      <c r="C201" s="159" t="s">
        <v>62</v>
      </c>
      <c r="D201" s="287">
        <v>2330</v>
      </c>
      <c r="E201" s="287">
        <f>SUM(E197:E200)</f>
        <v>48.696100000000001</v>
      </c>
      <c r="F201" s="287">
        <f>SUM(F197:F200)</f>
        <v>215.43</v>
      </c>
      <c r="G201" s="287">
        <f>D201-F201</f>
        <v>2114.5700000000002</v>
      </c>
      <c r="H201" s="288">
        <f>H197+H198+H199+H200</f>
        <v>554.22630000000004</v>
      </c>
      <c r="I201" s="101"/>
      <c r="J201" s="91"/>
    </row>
    <row r="202" spans="2:11" s="90" customFormat="1" ht="14.1" customHeight="1">
      <c r="B202" s="103"/>
      <c r="C202" s="85"/>
      <c r="D202" s="128"/>
      <c r="E202" s="128"/>
      <c r="F202" s="128"/>
      <c r="G202" s="128"/>
      <c r="H202" s="101"/>
      <c r="I202" s="101"/>
      <c r="J202" s="91"/>
      <c r="K202"/>
    </row>
    <row r="203" spans="2:11" ht="14.1" customHeight="1" thickBot="1">
      <c r="B203" s="97"/>
      <c r="C203" s="98"/>
      <c r="D203" s="98"/>
      <c r="E203" s="98"/>
      <c r="F203" s="98"/>
      <c r="G203" s="148"/>
      <c r="H203" s="98"/>
      <c r="I203" s="98"/>
      <c r="J203" s="99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8
&amp;"-,Normal"&amp;11(iht. motatte landings- og sluttsedler fra fiskesalgslagene; alle tallstørrelser i hele tonn)&amp;R25.02.2014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UKE_8_2014</vt:lpstr>
      <vt:lpstr>UKE_8_2014!Utskriftsområde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2014-02-18T09:57:31Z</cp:lastPrinted>
  <dcterms:created xsi:type="dcterms:W3CDTF">2011-07-06T12:13:20Z</dcterms:created>
  <dcterms:modified xsi:type="dcterms:W3CDTF">2014-02-25T07:47:13Z</dcterms:modified>
</cp:coreProperties>
</file>