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44_2016" sheetId="1" r:id="rId1"/>
  </sheets>
  <definedNames>
    <definedName name="Z_14D440E4_F18A_4F78_9989_38C1B133222D_.wvu.Cols" localSheetId="0" hidden="1">UKE_44_2016!#REF!</definedName>
    <definedName name="Z_14D440E4_F18A_4F78_9989_38C1B133222D_.wvu.PrintArea" localSheetId="0" hidden="1">UKE_44_2016!$B$1:$M$213</definedName>
    <definedName name="Z_14D440E4_F18A_4F78_9989_38C1B133222D_.wvu.Rows" localSheetId="0" hidden="1">UKE_44_2016!$325:$1048576,UKE_44_2016!$214:$324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88" i="1" l="1"/>
  <c r="F160" i="1"/>
  <c r="H130" i="1"/>
  <c r="F130" i="1"/>
  <c r="F33" i="1"/>
  <c r="G33" i="1"/>
  <c r="E177" i="1" l="1"/>
  <c r="F177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F210" i="1" l="1"/>
  <c r="E185" i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<sst xmlns="http://schemas.openxmlformats.org/spreadsheetml/2006/main" count="227" uniqueCount="112">
  <si>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</si>
  <si>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</si>
  <si>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</si>
  <si>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</si>
  <si>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</si>
  <si>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</si>
  <si>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</si>
  <si>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</si>
  <si>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</si>
  <si>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</si>
  <si>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</si>
  <si>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</si>
  <si>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</si>
  <si>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</si>
  <si>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</si>
  <si>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</si>
  <si>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</si>
  <si>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</si>
  <si>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</si>
  <si>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</si>
  <si>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</si>
  <si>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</si>
  <si>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</si>
  <si>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</si>
  <si>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</si>
  <si>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</si>
  <si>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</si>
  <si>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</si>
  <si>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</si>
  <si>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</si>
  <si>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</si>
  <si>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</si>
  <si>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</si>
  <si>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</si>
  <si>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</si>
  <si>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</si>
  <si>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</si>
  <si>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</si>
  <si>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</si>
  <si>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</si>
  <si>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</si>
  <si>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</si>
  <si>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</si>
  <si>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</si>
  <si>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</si>
  <si>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</si>
  <si>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</si>
  <si>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</si>
  <si>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</si>
  <si>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</si>
  <si>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</si>
  <si>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</si>
  <si>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</si>
  <si>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</si>
  <si>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</si>
  <si>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</si>
  <si>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</si>
  <si>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</si>
  <si>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</si>
  <si>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</si>
  <si>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</si>
  <si>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</si>
  <si>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</si>
  <si>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</si>
  <si>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</si>
  <si>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</si>
  <si>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</si>
  <si>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</si>
  <si>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</si>
  <si>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</si>
  <si>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</si>
  <si>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</si>
  <si>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</si>
  <si>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</si>
  <si>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</si>
  <si>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</si>
  <si>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</si>
  <si>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</si>
  <si>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</si>
  <si>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</si>
  <si>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</si>
  <si>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</si>
  <si>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</si>
  <si>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</si>
  <si>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</si>
  <si>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</si>
  <si>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</si>
  <si>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</si>
  <si>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</si>
  <si>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</si>
  <si>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</si>
  <si>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</si>
  <si>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</si>
  <si>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</si>
  <si>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</si>
  <si>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</si>
  <si>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</si>
  <si>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</si>
  <si>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</si>
  <si>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</si>
  <si>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</si>
  <si>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</si>
  <si>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</si>
  <si>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</si>
  <si>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</si>
  <si>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</si>
  <si>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t>LANDET KVANTUM UKE 44</t>
  </si>
  <si>
    <t>LANDET KVANTUM T.O.M UKE 44</t>
  </si>
  <si>
    <t>LANDET KVANTUM T.O.M. UKE 44 2015</t>
  </si>
  <si>
    <r>
      <t xml:space="preserve">3 </t>
    </r>
    <r>
      <rPr>
        <sz val="9"/>
        <color theme="1"/>
        <rFont val="Calibri"/>
        <family val="2"/>
      </rPr>
      <t>Registrert rekreasjonsfiske utgjør 1133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</si>
  <si>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</si>
  <si>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501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</si>
</sst>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90" zoomScaleNormal="115" zoomScalePageLayoutView="90" workbookViewId="0">
      <selection activeCell="J209" sqref="J209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106</v>
      </c>
      <c r="G20" s="207" t="s">
        <v>107</v>
      </c>
      <c r="H20" s="207" t="s">
        <v>97</v>
      </c>
      <c r="I20" s="207" t="s">
        <v>74</v>
      </c>
      <c r="J20" s="208" t="s">
        <v>108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1828</v>
      </c>
      <c r="G21" s="361">
        <f>G22+G23</f>
        <v>102280.4761</v>
      </c>
      <c r="H21" s="361"/>
      <c r="I21" s="361">
        <f>I23+I22</f>
        <v>32370.5239</v>
      </c>
      <c r="J21" s="383">
        <f>J23+J22</f>
        <v>92775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v>133901</v>
      </c>
      <c r="F22" s="363">
        <v>1828</v>
      </c>
      <c r="G22" s="363">
        <v>101244</v>
      </c>
      <c r="H22" s="363"/>
      <c r="I22" s="363">
        <f>E22-G22</f>
        <v>32657</v>
      </c>
      <c r="J22" s="384">
        <v>91720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0</v>
      </c>
      <c r="G23" s="365">
        <v>1036.4761000000001</v>
      </c>
      <c r="H23" s="365"/>
      <c r="I23" s="365">
        <f>E23-G23</f>
        <v>-286.47610000000009</v>
      </c>
      <c r="J23" s="385">
        <v>1055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2018</v>
      </c>
      <c r="G24" s="361">
        <f>G25+G31+G32</f>
        <v>239421</v>
      </c>
      <c r="H24" s="361"/>
      <c r="I24" s="361">
        <f>I25+I31+I32</f>
        <v>23469</v>
      </c>
      <c r="J24" s="383">
        <f>J25+J31+J32</f>
        <v>258118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1169</v>
      </c>
      <c r="G25" s="367">
        <f>G26+G27+G28+G29</f>
        <v>189784</v>
      </c>
      <c r="H25" s="367"/>
      <c r="I25" s="367">
        <f>I26+I27+I28+I29+I30</f>
        <v>12799</v>
      </c>
      <c r="J25" s="386">
        <f>J26+J27+J28+J29+J30</f>
        <v>208380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v>46984</v>
      </c>
      <c r="F26" s="369">
        <v>320</v>
      </c>
      <c r="G26" s="369">
        <v>49104</v>
      </c>
      <c r="H26" s="369">
        <v>2095</v>
      </c>
      <c r="I26" s="369">
        <f>E26-G26+H26</f>
        <v>-25</v>
      </c>
      <c r="J26" s="387">
        <v>63169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v>49961</v>
      </c>
      <c r="F27" s="369">
        <v>362</v>
      </c>
      <c r="G27" s="369">
        <v>51229</v>
      </c>
      <c r="H27" s="369">
        <v>2529</v>
      </c>
      <c r="I27" s="369">
        <f>E27-G27+H27</f>
        <v>1261</v>
      </c>
      <c r="J27" s="387">
        <v>55304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v>55579</v>
      </c>
      <c r="F28" s="369">
        <v>407</v>
      </c>
      <c r="G28" s="369">
        <v>52340</v>
      </c>
      <c r="H28" s="369">
        <v>3770</v>
      </c>
      <c r="I28" s="369">
        <f>E28-G28+H28</f>
        <v>7009</v>
      </c>
      <c r="J28" s="387">
        <v>52498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v>34747</v>
      </c>
      <c r="F29" s="369">
        <v>80</v>
      </c>
      <c r="G29" s="369">
        <v>37111</v>
      </c>
      <c r="H29" s="369">
        <v>2199</v>
      </c>
      <c r="I29" s="369">
        <f>E29-G29+H29</f>
        <v>-165</v>
      </c>
      <c r="J29" s="387">
        <v>37409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1113</v>
      </c>
      <c r="G30" s="369">
        <f>H26+H27+H28+H29</f>
        <v>10593</v>
      </c>
      <c r="H30" s="369"/>
      <c r="I30" s="369">
        <f>E30-G30</f>
        <v>4719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v>34434</v>
      </c>
      <c r="F31" s="367">
        <v>759</v>
      </c>
      <c r="G31" s="367">
        <v>22207</v>
      </c>
      <c r="H31" s="367"/>
      <c r="I31" s="367">
        <f>E31-G31</f>
        <v>12227</v>
      </c>
      <c r="J31" s="386">
        <v>24008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90</v>
      </c>
      <c r="G32" s="367">
        <f>G33</f>
        <v>27430</v>
      </c>
      <c r="H32" s="367"/>
      <c r="I32" s="367">
        <f>I33+I34</f>
        <v>-1557</v>
      </c>
      <c r="J32" s="386">
        <f>J33</f>
        <v>25730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v>23773</v>
      </c>
      <c r="F33" s="369">
        <f>110-F37</f>
        <v>90</v>
      </c>
      <c r="G33" s="369">
        <f>29910-G37</f>
        <v>27430</v>
      </c>
      <c r="H33" s="369">
        <v>1220</v>
      </c>
      <c r="I33" s="369">
        <f>E33-G33+H33</f>
        <v>-2437</v>
      </c>
      <c r="J33" s="387">
        <v>25730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101</v>
      </c>
      <c r="G34" s="371">
        <f>H33</f>
        <v>1220</v>
      </c>
      <c r="H34" s="371"/>
      <c r="I34" s="371">
        <f t="shared" ref="I34:I39" si="0">E34-G34</f>
        <v>880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</v>
      </c>
      <c r="H35" s="373"/>
      <c r="I35" s="373">
        <f t="shared" si="0"/>
        <v>706</v>
      </c>
      <c r="J35" s="389">
        <v>2889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9</v>
      </c>
      <c r="G36" s="373">
        <v>396</v>
      </c>
      <c r="H36" s="373"/>
      <c r="I36" s="373">
        <f t="shared" si="0"/>
        <v>311</v>
      </c>
      <c r="J36" s="389">
        <v>247.89789999999999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20</v>
      </c>
      <c r="G37" s="373">
        <v>2480</v>
      </c>
      <c r="H37" s="373"/>
      <c r="I37" s="373">
        <f t="shared" si="0"/>
        <v>520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7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8</v>
      </c>
      <c r="G39" s="373">
        <v>768</v>
      </c>
      <c r="H39" s="373"/>
      <c r="I39" s="373">
        <f t="shared" si="0"/>
        <v>-768</v>
      </c>
      <c r="J39" s="389">
        <v>120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3890</v>
      </c>
      <c r="G40" s="210">
        <f>G21+G24+G35+G36+G37+G38+G39</f>
        <v>355639.47609999997</v>
      </c>
      <c r="H40" s="210">
        <f>H26+H27+H28+H29+H33</f>
        <v>11813</v>
      </c>
      <c r="I40" s="210">
        <f>I21+I24+I35+I36+I37+I38+I39</f>
        <v>56608.5239</v>
      </c>
      <c r="J40" s="222">
        <f>J21+J24+J35+J36+J37+J38+J39</f>
        <v>361149.89789999998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109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44</v>
      </c>
      <c r="F56" s="207" t="str">
        <f>G20</f>
        <v>LANDET KVANTUM T.O.M UKE 44</v>
      </c>
      <c r="G56" s="207" t="str">
        <f>I20</f>
        <v>RESTKVOTER</v>
      </c>
      <c r="H56" s="208" t="str">
        <f>J20</f>
        <v>LANDET KVANTUM T.O.M. UKE 44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3</v>
      </c>
      <c r="F57" s="353">
        <v>1682</v>
      </c>
      <c r="G57" s="417"/>
      <c r="H57" s="355">
        <v>1604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>
        <v>93</v>
      </c>
      <c r="F58" s="353">
        <v>1340</v>
      </c>
      <c r="G58" s="418"/>
      <c r="H58" s="355">
        <v>1195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1</v>
      </c>
      <c r="F59" s="354">
        <v>122.56019999999999</v>
      </c>
      <c r="G59" s="419"/>
      <c r="H59" s="356">
        <v>105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21.290700000000001</v>
      </c>
      <c r="F60" s="250">
        <f>F61+F62+F63</f>
        <v>6768</v>
      </c>
      <c r="G60" s="250">
        <f>D60-F60</f>
        <v>-168</v>
      </c>
      <c r="H60" s="257">
        <f>H61+H62+H63</f>
        <v>5869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1.2907</v>
      </c>
      <c r="F61" s="246">
        <v>2734</v>
      </c>
      <c r="G61" s="246"/>
      <c r="H61" s="248">
        <v>2350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18</v>
      </c>
      <c r="F62" s="246">
        <v>2717</v>
      </c>
      <c r="G62" s="246"/>
      <c r="H62" s="248">
        <v>2422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2</v>
      </c>
      <c r="F63" s="256">
        <v>1317</v>
      </c>
      <c r="G63" s="256"/>
      <c r="H63" s="352">
        <v>1097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497</v>
      </c>
      <c r="G65" s="261"/>
      <c r="H65" s="331">
        <v>238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118.2907</v>
      </c>
      <c r="F66" s="340">
        <f>F57+F58+F59+F60+F64+F65</f>
        <v>10429.0111</v>
      </c>
      <c r="G66" s="214">
        <f>D66-F66</f>
        <v>775.98890000000029</v>
      </c>
      <c r="H66" s="222">
        <f>H57+H58+H59+H60+H64+H65</f>
        <v>9015.4802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44</v>
      </c>
      <c r="G84" s="207" t="str">
        <f>G20</f>
        <v>LANDET KVANTUM T.O.M UKE 44</v>
      </c>
      <c r="H84" s="207" t="str">
        <f>I20</f>
        <v>RESTKVOTER</v>
      </c>
      <c r="I84" s="208" t="str">
        <f>J20</f>
        <v>LANDET KVANTUM T.O.M. UKE 44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112</v>
      </c>
      <c r="G85" s="361">
        <f>G86+G87</f>
        <v>40858.790399999998</v>
      </c>
      <c r="H85" s="361">
        <f>H86+H87</f>
        <v>10691.2096</v>
      </c>
      <c r="I85" s="383">
        <f>I86+I87</f>
        <v>31368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v>50800</v>
      </c>
      <c r="F86" s="363">
        <v>112</v>
      </c>
      <c r="G86" s="363">
        <v>40566</v>
      </c>
      <c r="H86" s="363">
        <f>E86-G86</f>
        <v>10234</v>
      </c>
      <c r="I86" s="384">
        <v>30719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0</v>
      </c>
      <c r="G87" s="365">
        <v>292.79039999999998</v>
      </c>
      <c r="H87" s="365">
        <f>E87-G87</f>
        <v>457.20960000000002</v>
      </c>
      <c r="I87" s="385">
        <v>649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1192</v>
      </c>
      <c r="G88" s="379">
        <f t="shared" si="1"/>
        <v>54333</v>
      </c>
      <c r="H88" s="379">
        <f>H89+H95+H96</f>
        <v>26327</v>
      </c>
      <c r="I88" s="390">
        <f t="shared" si="1"/>
        <v>47330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636</v>
      </c>
      <c r="G89" s="367">
        <f>G90+G91+G92+G93+G94</f>
        <v>42325</v>
      </c>
      <c r="H89" s="367">
        <f>H90+H91+H92+H93+H94</f>
        <v>17543</v>
      </c>
      <c r="I89" s="386">
        <f>I90+I91+I92+I93</f>
        <v>36418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v>15631</v>
      </c>
      <c r="F90" s="369">
        <v>262</v>
      </c>
      <c r="G90" s="369">
        <v>7191</v>
      </c>
      <c r="H90" s="369">
        <f t="shared" ref="H90:H99" si="2">E90-G90</f>
        <v>8440</v>
      </c>
      <c r="I90" s="387">
        <v>8413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v>12985</v>
      </c>
      <c r="F91" s="369">
        <v>171</v>
      </c>
      <c r="G91" s="369">
        <v>11005</v>
      </c>
      <c r="H91" s="369">
        <f t="shared" si="2"/>
        <v>1980</v>
      </c>
      <c r="I91" s="387">
        <v>10867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v>16353</v>
      </c>
      <c r="F92" s="369">
        <v>187</v>
      </c>
      <c r="G92" s="369">
        <v>12735</v>
      </c>
      <c r="H92" s="369">
        <f t="shared" si="2"/>
        <v>3618</v>
      </c>
      <c r="I92" s="387">
        <v>10504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v>8899</v>
      </c>
      <c r="F93" s="369">
        <v>16</v>
      </c>
      <c r="G93" s="369">
        <v>11394</v>
      </c>
      <c r="H93" s="369">
        <f t="shared" si="2"/>
        <v>-2495</v>
      </c>
      <c r="I93" s="387">
        <v>6634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v>14156</v>
      </c>
      <c r="F95" s="367">
        <v>470</v>
      </c>
      <c r="G95" s="367">
        <v>9431</v>
      </c>
      <c r="H95" s="367">
        <f t="shared" si="2"/>
        <v>4725</v>
      </c>
      <c r="I95" s="386">
        <v>7482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v>6636</v>
      </c>
      <c r="F96" s="381">
        <v>86</v>
      </c>
      <c r="G96" s="381">
        <v>2577</v>
      </c>
      <c r="H96" s="381">
        <f t="shared" si="2"/>
        <v>4059</v>
      </c>
      <c r="I96" s="391">
        <v>3430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25.195499999999999</v>
      </c>
      <c r="H97" s="373">
        <f t="shared" si="2"/>
        <v>347.80450000000002</v>
      </c>
      <c r="I97" s="389">
        <v>35.603000000000002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5</v>
      </c>
      <c r="G99" s="373">
        <v>193</v>
      </c>
      <c r="H99" s="373">
        <f t="shared" si="2"/>
        <v>-193</v>
      </c>
      <c r="I99" s="389">
        <v>-136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1310</v>
      </c>
      <c r="G100" s="237">
        <f>G85+G88+G97+G98+G99</f>
        <v>95709.9859</v>
      </c>
      <c r="H100" s="237">
        <f>H85+H88+H97+H98+H99</f>
        <v>37173.0141</v>
      </c>
      <c r="I100" s="211">
        <f>I85+I88+I97+I98+I99</f>
        <v>78897.603000000003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110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44</v>
      </c>
      <c r="F118" s="207" t="str">
        <f>G20</f>
        <v>LANDET KVANTUM T.O.M UKE 44</v>
      </c>
      <c r="G118" s="207" t="str">
        <f>I20</f>
        <v>RESTKVOTER</v>
      </c>
      <c r="H118" s="208" t="str">
        <f>J20</f>
        <v>LANDET KVANTUM T.O.M. UKE 44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473</v>
      </c>
      <c r="F119" s="250">
        <f>F120+F121+F122</f>
        <v>34971.882799999999</v>
      </c>
      <c r="G119" s="250">
        <f>G120+G121+G122</f>
        <v>9928.1172000000006</v>
      </c>
      <c r="H119" s="257">
        <f>H120+H121+H122</f>
        <v>36873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473</v>
      </c>
      <c r="F120" s="254">
        <v>30086</v>
      </c>
      <c r="G120" s="254">
        <f>D120-F120</f>
        <v>5834</v>
      </c>
      <c r="H120" s="258">
        <v>31954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0</v>
      </c>
      <c r="F121" s="254">
        <v>4885.8828000000003</v>
      </c>
      <c r="G121" s="254">
        <f>D121-F121</f>
        <v>3594.1171999999997</v>
      </c>
      <c r="H121" s="258">
        <v>4919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2</v>
      </c>
      <c r="F123" s="332">
        <v>28437</v>
      </c>
      <c r="G123" s="332">
        <f>D123-F123</f>
        <v>1900</v>
      </c>
      <c r="H123" s="336">
        <v>29472.613499999999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653</v>
      </c>
      <c r="F124" s="247">
        <f>F133+F130+F125</f>
        <v>44545</v>
      </c>
      <c r="G124" s="247">
        <f>D124-F124</f>
        <v>1568</v>
      </c>
      <c r="H124" s="249">
        <f>H125+H130+H133</f>
        <v>41034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471</v>
      </c>
      <c r="F125" s="333">
        <f>F126+F127+F129+F128</f>
        <v>34171</v>
      </c>
      <c r="G125" s="333">
        <f>G126+G127+G128+G129</f>
        <v>414</v>
      </c>
      <c r="H125" s="337">
        <f>H126+H127+H128+H129</f>
        <v>30137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158</v>
      </c>
      <c r="F126" s="246">
        <v>6898</v>
      </c>
      <c r="G126" s="246">
        <f t="shared" ref="G126:G129" si="4">D126-F126</f>
        <v>2890</v>
      </c>
      <c r="H126" s="248">
        <v>5124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136</v>
      </c>
      <c r="F127" s="246">
        <v>8414</v>
      </c>
      <c r="G127" s="246">
        <f t="shared" si="4"/>
        <v>578</v>
      </c>
      <c r="H127" s="248">
        <v>7985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129</v>
      </c>
      <c r="F128" s="246">
        <v>10680</v>
      </c>
      <c r="G128" s="246">
        <f t="shared" si="4"/>
        <v>-1723</v>
      </c>
      <c r="H128" s="248">
        <v>9426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48</v>
      </c>
      <c r="F129" s="246">
        <v>8179</v>
      </c>
      <c r="G129" s="246">
        <f t="shared" si="4"/>
        <v>-1331</v>
      </c>
      <c r="H129" s="248">
        <v>7602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/>
      <c r="F130" s="251">
        <f>F131</f>
        <v>3909</v>
      </c>
      <c r="G130" s="251">
        <f>D130-F130</f>
        <v>1163</v>
      </c>
      <c r="H130" s="260">
        <f>H131</f>
        <v>5369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3909</v>
      </c>
      <c r="G131" s="334"/>
      <c r="H131" s="338">
        <v>5369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182</v>
      </c>
      <c r="F133" s="287">
        <v>6465</v>
      </c>
      <c r="G133" s="287">
        <f>D133-F133</f>
        <v>-9</v>
      </c>
      <c r="H133" s="298">
        <v>5528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1</v>
      </c>
      <c r="F134" s="335">
        <v>103</v>
      </c>
      <c r="G134" s="335">
        <f>D134-F134</f>
        <v>147</v>
      </c>
      <c r="H134" s="339">
        <v>7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10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212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217</v>
      </c>
      <c r="G137" s="261">
        <f>D137-F137</f>
        <v>-217</v>
      </c>
      <c r="H137" s="331">
        <v>115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1139</v>
      </c>
      <c r="F138" s="214">
        <f>F119+F123+F124+F134+F135+F136+F137</f>
        <v>110444.10979999999</v>
      </c>
      <c r="G138" s="214">
        <f>G119+G123+G124+G134+G135+G136+G137</f>
        <v>13505.8902</v>
      </c>
      <c r="H138" s="222">
        <f>H119+H123+H124+H134+H135+H136+H137</f>
        <v>109713.61350000001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44</v>
      </c>
      <c r="F156" s="72" t="str">
        <f>G20</f>
        <v>LANDET KVANTUM T.O.M UKE 44</v>
      </c>
      <c r="G156" s="72" t="str">
        <f>I20</f>
        <v>RESTKVOTER</v>
      </c>
      <c r="H156" s="95" t="str">
        <f>J20</f>
        <v>LANDET KVANTUM T.O.M. UKE 44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/>
      <c r="F157" s="196">
        <v>17212</v>
      </c>
      <c r="G157" s="196">
        <f>D157-F157</f>
        <v>275</v>
      </c>
      <c r="H157" s="234">
        <v>18820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8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0</v>
      </c>
      <c r="F160" s="198">
        <f>SUM(F157:F159)</f>
        <v>17232</v>
      </c>
      <c r="G160" s="198">
        <f>D160-F160</f>
        <v>368</v>
      </c>
      <c r="H160" s="221">
        <f>SUM(H157:H159)</f>
        <v>18828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44</v>
      </c>
      <c r="F176" s="72" t="str">
        <f>G20</f>
        <v>LANDET KVANTUM T.O.M UKE 44</v>
      </c>
      <c r="G176" s="72" t="str">
        <f>I20</f>
        <v>RESTKVOTER</v>
      </c>
      <c r="H176" s="95" t="str">
        <f>J20</f>
        <v>LANDET KVANTUM T.O.M. UKE 44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65</v>
      </c>
      <c r="F177" s="344">
        <f>F178+F179+F180+F181</f>
        <v>23277.5396</v>
      </c>
      <c r="G177" s="344">
        <f>G178+G179+G180+G181</f>
        <v>-3255.5396000000001</v>
      </c>
      <c r="H177" s="349">
        <f>H178+H179+H180+H181</f>
        <v>25565.2726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/>
      <c r="F178" s="342">
        <v>14501.3665</v>
      </c>
      <c r="G178" s="342">
        <f t="shared" ref="G178:G183" si="5">D178-F178</f>
        <v>-3535.3665000000001</v>
      </c>
      <c r="H178" s="347">
        <v>15250.9712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0</v>
      </c>
      <c r="F179" s="342">
        <v>1668.1731</v>
      </c>
      <c r="G179" s="342">
        <f t="shared" si="5"/>
        <v>1185.8269</v>
      </c>
      <c r="H179" s="347">
        <v>2855.3013999999998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14</v>
      </c>
      <c r="F180" s="342">
        <v>2694</v>
      </c>
      <c r="G180" s="342">
        <f t="shared" si="5"/>
        <v>-1268</v>
      </c>
      <c r="H180" s="347">
        <v>3815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51</v>
      </c>
      <c r="F181" s="342">
        <v>4414</v>
      </c>
      <c r="G181" s="342">
        <f t="shared" si="5"/>
        <v>362</v>
      </c>
      <c r="H181" s="347">
        <v>3644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7</v>
      </c>
      <c r="F182" s="343">
        <v>2310</v>
      </c>
      <c r="G182" s="343">
        <f t="shared" si="5"/>
        <v>3190</v>
      </c>
      <c r="H182" s="348">
        <v>4185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55.379199999999997</v>
      </c>
      <c r="F183" s="344">
        <v>3504</v>
      </c>
      <c r="G183" s="344">
        <f t="shared" si="5"/>
        <v>4496</v>
      </c>
      <c r="H183" s="349">
        <v>4549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>
        <v>0</v>
      </c>
      <c r="F184" s="342">
        <v>1121.4483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55.379199999999997</v>
      </c>
      <c r="F185" s="345">
        <f>F183-F184</f>
        <v>2382.5517</v>
      </c>
      <c r="G185" s="345"/>
      <c r="H185" s="350">
        <f>H183-H184</f>
        <v>2349.4872999999998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1.3421000000000001</v>
      </c>
      <c r="G186" s="346">
        <f>D186-F186</f>
        <v>8.6578999999999997</v>
      </c>
      <c r="H186" s="351">
        <v>4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4</v>
      </c>
      <c r="F187" s="343">
        <v>96</v>
      </c>
      <c r="G187" s="343">
        <f>D187-F187</f>
        <v>-96</v>
      </c>
      <c r="H187" s="348">
        <v>83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131.3792</v>
      </c>
      <c r="F188" s="214">
        <f>F177+F182+F183+F186+F187</f>
        <v>29188.881700000002</v>
      </c>
      <c r="G188" s="214">
        <f>G177+G182+G183+G186+G187</f>
        <v>4343.1183000000001</v>
      </c>
      <c r="H188" s="211">
        <f>H177+H182+H183+H186+H187</f>
        <v>34386.272599999997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44</v>
      </c>
      <c r="F205" s="72" t="str">
        <f>G20</f>
        <v>LANDET KVANTUM T.O.M UKE 44</v>
      </c>
      <c r="G205" s="72" t="str">
        <f>I20</f>
        <v>RESTKVOTER</v>
      </c>
      <c r="H205" s="95" t="str">
        <f>J20</f>
        <v>LANDET KVANTUM T.O.M. UKE 44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9</v>
      </c>
      <c r="F206" s="196">
        <v>1202</v>
      </c>
      <c r="G206" s="196"/>
      <c r="H206" s="234">
        <v>1235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21</v>
      </c>
      <c r="F207" s="196">
        <v>3881</v>
      </c>
      <c r="G207" s="196"/>
      <c r="H207" s="234">
        <v>3393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2</v>
      </c>
      <c r="F209" s="197">
        <v>63</v>
      </c>
      <c r="G209" s="197"/>
      <c r="H209" s="235">
        <v>37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32</v>
      </c>
      <c r="F210" s="198">
        <f>SUM(F206:F209)</f>
        <v>5146</v>
      </c>
      <c r="G210" s="198">
        <f>D210-F210</f>
        <v>879</v>
      </c>
      <c r="H210" s="221">
        <f>H206+H207+H208+H209</f>
        <v>4670.8892999999998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44
&amp;"-,Normal"&amp;11(iht. motatte landings- og sluttsedler fra fiskesalgslagene; alle tallstørrelser i hele tonn)&amp;R08.11.2016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UKE_44_2016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2016-11-08T10:08:54Z</cp:lastPrinted>
  <dcterms:created xsi:type="dcterms:W3CDTF">2011-07-06T12:13:20Z</dcterms:created>
  <dcterms:modified xsi:type="dcterms:W3CDTF">2016-11-08T12:08:28Z</dcterms:modified>
</cp:coreProperties>
</file>