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0" yWindow="0" windowWidth="28800" windowHeight="13020" tabRatio="419"/>
  </bookViews>
  <sheets>
    <sheet name="UKE_18_2015" sheetId="1" r:id="rId1"/>
  </sheets>
  <definedNames>
    <definedName name="_xlnm.Print_Area" localSheetId="0">UKE_18_2015!$A$1:$L$217</definedName>
    <definedName name="Z_14D440E4_F18A_4F78_9989_38C1B133222D_.wvu.Cols" localSheetId="0" hidden="1">UKE_18_2015!#REF!</definedName>
    <definedName name="Z_14D440E4_F18A_4F78_9989_38C1B133222D_.wvu.PrintArea" localSheetId="0" hidden="1">UKE_18_2015!$B$1:$L$217</definedName>
    <definedName name="Z_14D440E4_F18A_4F78_9989_38C1B133222D_.wvu.Rows" localSheetId="0" hidden="1">UKE_18_2015!$329:$1048576,UKE_18_2015!$218:$328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34" i="1" l="1"/>
  <c r="E33" i="1" l="1"/>
  <c r="F33" i="1"/>
  <c r="E25" i="1" l="1"/>
  <c r="G141" i="1"/>
  <c r="H63" i="1"/>
  <c r="F63" i="1"/>
  <c r="F30" i="1"/>
  <c r="F34" i="1" l="1"/>
  <c r="H163" i="1" l="1"/>
  <c r="H214" i="1" l="1"/>
  <c r="F214" i="1"/>
  <c r="G214" i="1" s="1"/>
  <c r="E214" i="1"/>
  <c r="H209" i="1"/>
  <c r="G209" i="1"/>
  <c r="F209" i="1"/>
  <c r="E209" i="1"/>
  <c r="D203" i="1"/>
  <c r="D192" i="1"/>
  <c r="G191" i="1"/>
  <c r="G190" i="1"/>
  <c r="H189" i="1"/>
  <c r="F189" i="1"/>
  <c r="E189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D142" i="1"/>
  <c r="G140" i="1"/>
  <c r="G139" i="1"/>
  <c r="G138" i="1"/>
  <c r="G137" i="1"/>
  <c r="G135" i="1"/>
  <c r="F134" i="1"/>
  <c r="E134" i="1"/>
  <c r="D134" i="1"/>
  <c r="G133" i="1"/>
  <c r="G132" i="1"/>
  <c r="G131" i="1"/>
  <c r="G130" i="1"/>
  <c r="H129" i="1"/>
  <c r="H128" i="1" s="1"/>
  <c r="F129" i="1"/>
  <c r="E129" i="1"/>
  <c r="E128" i="1" s="1"/>
  <c r="D129" i="1"/>
  <c r="D128" i="1"/>
  <c r="G127" i="1"/>
  <c r="G126" i="1"/>
  <c r="G125" i="1"/>
  <c r="G124" i="1"/>
  <c r="H123" i="1"/>
  <c r="F123" i="1"/>
  <c r="E123" i="1"/>
  <c r="D123" i="1"/>
  <c r="H122" i="1"/>
  <c r="G122" i="1"/>
  <c r="F122" i="1"/>
  <c r="E122" i="1"/>
  <c r="H117" i="1"/>
  <c r="F117" i="1"/>
  <c r="D117" i="1"/>
  <c r="D104" i="1"/>
  <c r="G103" i="1"/>
  <c r="G101" i="1"/>
  <c r="G100" i="1"/>
  <c r="G99" i="1"/>
  <c r="G98" i="1"/>
  <c r="G97" i="1"/>
  <c r="G96" i="1"/>
  <c r="G95" i="1"/>
  <c r="G94" i="1"/>
  <c r="G93" i="1"/>
  <c r="H92" i="1"/>
  <c r="F92" i="1"/>
  <c r="E92" i="1"/>
  <c r="D92" i="1"/>
  <c r="H91" i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F81" i="1"/>
  <c r="D81" i="1"/>
  <c r="E69" i="1"/>
  <c r="G67" i="1"/>
  <c r="H69" i="1"/>
  <c r="F69" i="1"/>
  <c r="G69" i="1" s="1"/>
  <c r="E63" i="1"/>
  <c r="H59" i="1"/>
  <c r="G59" i="1"/>
  <c r="F59" i="1"/>
  <c r="E59" i="1"/>
  <c r="D42" i="1"/>
  <c r="H41" i="1"/>
  <c r="H40" i="1"/>
  <c r="H39" i="1"/>
  <c r="H38" i="1"/>
  <c r="H37" i="1"/>
  <c r="H36" i="1"/>
  <c r="H35" i="1"/>
  <c r="H34" i="1"/>
  <c r="H33" i="1"/>
  <c r="I32" i="1"/>
  <c r="F32" i="1"/>
  <c r="E32" i="1"/>
  <c r="D32" i="1"/>
  <c r="H31" i="1"/>
  <c r="H30" i="1"/>
  <c r="H29" i="1"/>
  <c r="H28" i="1"/>
  <c r="H27" i="1"/>
  <c r="H26" i="1"/>
  <c r="I25" i="1"/>
  <c r="F25" i="1"/>
  <c r="D25" i="1"/>
  <c r="D24" i="1"/>
  <c r="H23" i="1"/>
  <c r="H22" i="1"/>
  <c r="I21" i="1"/>
  <c r="F21" i="1"/>
  <c r="E21" i="1"/>
  <c r="D21" i="1"/>
  <c r="H14" i="1"/>
  <c r="F14" i="1"/>
  <c r="D14" i="1"/>
  <c r="H104" i="1" l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G123" i="1"/>
  <c r="F128" i="1"/>
  <c r="G128" i="1" s="1"/>
  <c r="G142" i="1" s="1"/>
  <c r="H142" i="1"/>
  <c r="F104" i="1"/>
  <c r="G63" i="1"/>
  <c r="F24" i="1"/>
  <c r="F42" i="1" s="1"/>
  <c r="G180" i="1"/>
  <c r="G192" i="1" s="1"/>
  <c r="G134" i="1"/>
  <c r="E142" i="1"/>
  <c r="G104" i="1" l="1"/>
  <c r="H24" i="1"/>
  <c r="H42" i="1" s="1"/>
  <c r="F142" i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<sst xmlns="http://schemas.openxmlformats.org/spreadsheetml/2006/main" count="232" uniqueCount="115">
  <si>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</si>
  <si>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</si>
  <si>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</si>
  <si>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</si>
  <si>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</si>
  <si>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</si>
  <si>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</si>
  <si>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</si>
  <si>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</si>
  <si>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</si>
  <si>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</si>
  <si>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</si>
  <si>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</si>
  <si>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</si>
  <si>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</si>
  <si>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</si>
  <si>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</si>
  <si>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</si>
  <si>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</si>
  <si>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</si>
  <si>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</si>
  <si>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</si>
  <si>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</si>
  <si>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</si>
  <si>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</si>
  <si>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</si>
  <si>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</si>
  <si>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</si>
  <si>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</si>
  <si>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</si>
  <si>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</si>
  <si>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</si>
  <si>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</si>
  <si>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</si>
  <si>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</si>
  <si>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</si>
  <si>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</si>
  <si>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</si>
  <si>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</si>
  <si>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</si>
  <si>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</si>
  <si>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</si>
  <si>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</si>
  <si>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</si>
  <si>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</si>
  <si>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</si>
  <si>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</si>
  <si>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</si>
  <si>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</si>
  <si>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</si>
  <si>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</si>
  <si>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</si>
  <si>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</si>
  <si>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</si>
  <si>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</si>
  <si>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</si>
  <si>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</si>
  <si>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</si>
  <si>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</si>
  <si>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</si>
  <si>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</si>
  <si>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</si>
  <si>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</si>
  <si>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</si>
  <si>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</si>
  <si>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</si>
  <si>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</si>
  <si>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</si>
  <si>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</si>
  <si>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</si>
  <si>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</si>
  <si>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</si>
  <si>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</si>
  <si>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</si>
  <si>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</si>
  <si>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</si>
  <si>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</si>
  <si>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</si>
  <si>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</si>
  <si>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</si>
  <si>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</si>
  <si>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</si>
  <si>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</si>
  <si>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</si>
  <si>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</si>
  <si>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</si>
  <si>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</si>
  <si>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</si>
  <si>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</si>
  <si>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</si>
  <si>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</si>
  <si>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</si>
  <si>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</si>
  <si>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</si>
  <si>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</si>
  <si>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</si>
  <si>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</si>
  <si>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</si>
  <si>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</si>
  <si>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</si>
  <si>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</si>
  <si>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</si>
  <si>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</si>
  <si>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</si>
  <si>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</si>
  <si>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</si>
  <si>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</si>
  <si>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</si>
  <si>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</si>
  <si>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>LANDET KVANTUM UKE 18</t>
  </si>
  <si>
    <t>LANDET KVANTUM T.O.M UKE 18</t>
  </si>
  <si>
    <t>LANDET KVANTUM T.O.M. UKE 18 2014</t>
  </si>
  <si>
    <r>
      <t xml:space="preserve">3 </t>
    </r>
    <r>
      <rPr>
        <sz val="9"/>
        <color theme="1"/>
        <rFont val="Calibri"/>
        <family val="2"/>
      </rPr>
      <t>Registrert rekreasjonsfiske utgjør 625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</si>
  <si>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30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</si>
  <si>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78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</si>
</sst>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3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8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vertical="center" wrapText="1"/>
    </xf>
    <xf numFmtId="0" fontId="5" fillId="0" borderId="55" xfId="0" applyFont="1" applyBorder="1" applyAlignment="1">
      <alignment vertical="center" wrapText="1"/>
    </xf>
    <xf numFmtId="0" fontId="5" fillId="0" borderId="56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7" xfId="0" applyFont="1" applyBorder="1" applyAlignment="1">
      <alignment vertical="center" wrapText="1"/>
    </xf>
    <xf numFmtId="0" fontId="11" fillId="0" borderId="55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2" fillId="0" borderId="56" xfId="0" applyFont="1" applyBorder="1" applyAlignment="1">
      <alignment vertical="center" wrapText="1"/>
    </xf>
    <xf numFmtId="0" fontId="23" fillId="0" borderId="64" xfId="0" applyFont="1" applyBorder="1" applyAlignment="1">
      <alignment vertical="center" wrapText="1"/>
    </xf>
    <xf numFmtId="0" fontId="24" fillId="4" borderId="66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5" xfId="1" applyNumberFormat="1" applyFont="1" applyFill="1" applyBorder="1" applyAlignment="1">
      <alignment vertical="center"/>
    </xf>
    <xf numFmtId="3" fontId="23" fillId="0" borderId="63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67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11" fillId="0" borderId="59" xfId="0" applyNumberFormat="1" applyFont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53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11" fillId="0" borderId="55" xfId="0" applyNumberFormat="1" applyFont="1" applyBorder="1" applyAlignment="1">
      <alignment vertical="center" wrapText="1"/>
    </xf>
    <xf numFmtId="3" fontId="11" fillId="0" borderId="56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5" fillId="0" borderId="52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52" xfId="0" applyNumberFormat="1" applyFont="1" applyBorder="1" applyAlignment="1">
      <alignment vertical="center" wrapText="1"/>
    </xf>
    <xf numFmtId="3" fontId="23" fillId="0" borderId="53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11" fillId="0" borderId="60" xfId="0" applyNumberFormat="1" applyFont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59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12" fillId="0" borderId="59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2" fillId="0" borderId="60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55" fillId="0" borderId="67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68" xfId="0" applyNumberFormat="1" applyFont="1" applyBorder="1" applyAlignment="1">
      <alignment vertical="center" wrapText="1"/>
    </xf>
    <xf numFmtId="3" fontId="22" fillId="0" borderId="63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61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6" xfId="0" applyNumberFormat="1" applyFont="1" applyBorder="1" applyAlignment="1">
      <alignment vertical="center" wrapText="1"/>
    </xf>
    <xf numFmtId="3" fontId="43" fillId="0" borderId="72" xfId="0" applyNumberFormat="1" applyFont="1" applyBorder="1" applyAlignment="1">
      <alignment vertical="center" wrapText="1"/>
    </xf>
    <xf numFmtId="3" fontId="43" fillId="0" borderId="73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70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23" fillId="0" borderId="74" xfId="0" applyNumberFormat="1" applyFont="1" applyFill="1" applyBorder="1" applyAlignment="1">
      <alignment vertical="center" wrapText="1"/>
    </xf>
    <xf numFmtId="3" fontId="5" fillId="0" borderId="75" xfId="0" applyNumberFormat="1" applyFont="1" applyFill="1" applyBorder="1" applyAlignment="1">
      <alignment vertical="center" wrapText="1"/>
    </xf>
    <xf numFmtId="3" fontId="5" fillId="0" borderId="76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1" fillId="0" borderId="75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55" xfId="0" applyNumberFormat="1" applyFont="1" applyBorder="1" applyAlignment="1">
      <alignment vertical="center" wrapText="1"/>
    </xf>
    <xf numFmtId="3" fontId="5" fillId="0" borderId="5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2" fillId="0" borderId="57" xfId="0" applyNumberFormat="1" applyFont="1" applyFill="1" applyBorder="1" applyAlignment="1">
      <alignment vertical="center" wrapText="1"/>
    </xf>
    <xf numFmtId="3" fontId="11" fillId="0" borderId="55" xfId="0" applyNumberFormat="1" applyFont="1" applyFill="1" applyBorder="1" applyAlignment="1">
      <alignment vertical="center" wrapText="1"/>
    </xf>
    <xf numFmtId="3" fontId="12" fillId="0" borderId="55" xfId="0" applyNumberFormat="1" applyFont="1" applyBorder="1" applyAlignment="1">
      <alignment vertical="center" wrapText="1"/>
    </xf>
    <xf numFmtId="3" fontId="55" fillId="0" borderId="55" xfId="0" applyNumberFormat="1" applyFont="1" applyBorder="1" applyAlignment="1">
      <alignment vertical="center" wrapText="1"/>
    </xf>
    <xf numFmtId="3" fontId="12" fillId="0" borderId="56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2" fillId="0" borderId="54" xfId="0" applyNumberFormat="1" applyFont="1" applyFill="1" applyBorder="1" applyAlignment="1">
      <alignment vertical="center"/>
    </xf>
    <xf numFmtId="3" fontId="0" fillId="0" borderId="55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4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3" sqref="C3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50" t="s">
        <v>98</v>
      </c>
      <c r="C2" s="351"/>
      <c r="D2" s="351"/>
      <c r="E2" s="351"/>
      <c r="F2" s="351"/>
      <c r="G2" s="351"/>
      <c r="H2" s="351"/>
      <c r="I2" s="351"/>
      <c r="J2" s="351"/>
      <c r="K2" s="352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53" t="s">
        <v>1</v>
      </c>
      <c r="C7" s="354"/>
      <c r="D7" s="354"/>
      <c r="E7" s="354"/>
      <c r="F7" s="354"/>
      <c r="G7" s="354"/>
      <c r="H7" s="354"/>
      <c r="I7" s="354"/>
      <c r="J7" s="354"/>
      <c r="K7" s="355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56" t="s">
        <v>2</v>
      </c>
      <c r="D9" s="357"/>
      <c r="E9" s="356" t="s">
        <v>21</v>
      </c>
      <c r="F9" s="357"/>
      <c r="G9" s="356" t="s">
        <v>22</v>
      </c>
      <c r="H9" s="357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71" t="s">
        <v>93</v>
      </c>
      <c r="D16" s="371"/>
      <c r="E16" s="371"/>
      <c r="F16" s="371"/>
      <c r="G16" s="371"/>
      <c r="H16" s="371"/>
      <c r="I16" s="371"/>
      <c r="J16" s="251"/>
      <c r="K16" s="154"/>
      <c r="L16" s="153"/>
    </row>
    <row r="17" spans="1:12" ht="13.5" customHeight="1" thickBot="1" x14ac:dyDescent="0.3">
      <c r="B17" s="155"/>
      <c r="C17" s="372"/>
      <c r="D17" s="372"/>
      <c r="E17" s="372"/>
      <c r="F17" s="372"/>
      <c r="G17" s="372"/>
      <c r="H17" s="372"/>
      <c r="I17" s="372"/>
      <c r="J17" s="252"/>
      <c r="K17" s="157"/>
      <c r="L17" s="146"/>
    </row>
    <row r="18" spans="1:12" ht="17.100000000000001" customHeight="1" x14ac:dyDescent="0.25">
      <c r="B18" s="358" t="s">
        <v>8</v>
      </c>
      <c r="C18" s="359"/>
      <c r="D18" s="359"/>
      <c r="E18" s="359"/>
      <c r="F18" s="359"/>
      <c r="G18" s="359"/>
      <c r="H18" s="359"/>
      <c r="I18" s="359"/>
      <c r="J18" s="359"/>
      <c r="K18" s="360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109</v>
      </c>
      <c r="F20" s="246" t="s">
        <v>110</v>
      </c>
      <c r="G20" s="246" t="s">
        <v>107</v>
      </c>
      <c r="H20" s="246" t="s">
        <v>80</v>
      </c>
      <c r="I20" s="247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297">
        <f>D23+D22</f>
        <v>130677</v>
      </c>
      <c r="E21" s="379">
        <f>E23+E22</f>
        <v>1418.2716999999998</v>
      </c>
      <c r="F21" s="379">
        <f>F22+F23</f>
        <v>35848.844299999997</v>
      </c>
      <c r="G21" s="379"/>
      <c r="H21" s="379">
        <f>H23+H22</f>
        <v>94828.155700000003</v>
      </c>
      <c r="I21" s="386">
        <f>I23+I22</f>
        <v>43011.127</v>
      </c>
      <c r="J21" s="379"/>
      <c r="K21" s="158"/>
      <c r="L21" s="189"/>
    </row>
    <row r="22" spans="1:12" ht="14.1" customHeight="1" x14ac:dyDescent="0.25">
      <c r="B22" s="147"/>
      <c r="C22" s="213" t="s">
        <v>12</v>
      </c>
      <c r="D22" s="298">
        <v>129927</v>
      </c>
      <c r="E22" s="380">
        <v>1271.7231999999999</v>
      </c>
      <c r="F22" s="380">
        <v>35204.160799999998</v>
      </c>
      <c r="G22" s="380"/>
      <c r="H22" s="380">
        <f>D22-F22</f>
        <v>94722.839200000002</v>
      </c>
      <c r="I22" s="387">
        <v>42260.573400000001</v>
      </c>
      <c r="J22" s="380"/>
      <c r="K22" s="158"/>
      <c r="L22" s="189"/>
    </row>
    <row r="23" spans="1:12" ht="14.1" customHeight="1" thickBot="1" x14ac:dyDescent="0.3">
      <c r="B23" s="147"/>
      <c r="C23" s="214" t="s">
        <v>11</v>
      </c>
      <c r="D23" s="299">
        <v>750</v>
      </c>
      <c r="E23" s="381">
        <v>146.54849999999999</v>
      </c>
      <c r="F23" s="381">
        <v>644.68349999999998</v>
      </c>
      <c r="G23" s="381"/>
      <c r="H23" s="381">
        <f>D23-F23</f>
        <v>105.31650000000002</v>
      </c>
      <c r="I23" s="388">
        <v>750.55359999999996</v>
      </c>
      <c r="J23" s="381"/>
      <c r="K23" s="158"/>
      <c r="L23" s="189"/>
    </row>
    <row r="24" spans="1:12" ht="14.1" customHeight="1" x14ac:dyDescent="0.25">
      <c r="B24" s="147"/>
      <c r="C24" s="212" t="s">
        <v>18</v>
      </c>
      <c r="D24" s="297">
        <f>D32+D31+D25</f>
        <v>265314</v>
      </c>
      <c r="E24" s="379">
        <f>E32+E31+E25</f>
        <v>7706.5574000000006</v>
      </c>
      <c r="F24" s="379">
        <f>F25+F31+F32</f>
        <v>215553.43805</v>
      </c>
      <c r="G24" s="379"/>
      <c r="H24" s="379">
        <f>H25+H31+H32</f>
        <v>49760.56195000001</v>
      </c>
      <c r="I24" s="386">
        <f>I25+I31+I32</f>
        <v>249771.24594999995</v>
      </c>
      <c r="J24" s="379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00">
        <f>D26+D27+D28+D29+D30</f>
        <v>206112</v>
      </c>
      <c r="E25" s="382">
        <f>E26+E27+E28+E29</f>
        <v>7103.4157000000005</v>
      </c>
      <c r="F25" s="382">
        <f>F26+F27+F28+F29</f>
        <v>183025.15234999999</v>
      </c>
      <c r="G25" s="382"/>
      <c r="H25" s="382">
        <f>H26+H27+H28+H29+H30</f>
        <v>23086.847650000007</v>
      </c>
      <c r="I25" s="389">
        <f>I26+I27+I28+I29+I30</f>
        <v>208188.94994999998</v>
      </c>
      <c r="J25" s="382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295">
        <v>52744</v>
      </c>
      <c r="E26" s="383">
        <v>1859.7062000000001</v>
      </c>
      <c r="F26" s="383">
        <v>58604.452299999997</v>
      </c>
      <c r="G26" s="383">
        <v>2922</v>
      </c>
      <c r="H26" s="383">
        <f>D26-F26+G26</f>
        <v>-2938.4522999999972</v>
      </c>
      <c r="I26" s="390">
        <v>68338.818299999999</v>
      </c>
      <c r="J26" s="383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295">
        <v>50440</v>
      </c>
      <c r="E27" s="383">
        <v>1299.7447999999999</v>
      </c>
      <c r="F27" s="383">
        <v>49224.668799999999</v>
      </c>
      <c r="G27" s="383">
        <v>1915</v>
      </c>
      <c r="H27" s="383">
        <f>D27-F27+G27</f>
        <v>3130.3312000000005</v>
      </c>
      <c r="I27" s="390">
        <v>54853.594599999997</v>
      </c>
      <c r="J27" s="383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295">
        <v>51365</v>
      </c>
      <c r="E28" s="383">
        <v>1977.8997999999999</v>
      </c>
      <c r="F28" s="383">
        <v>44530.723149999998</v>
      </c>
      <c r="G28" s="383">
        <v>2020</v>
      </c>
      <c r="H28" s="383">
        <f>D28-F28+G28</f>
        <v>8854.276850000002</v>
      </c>
      <c r="I28" s="390">
        <v>52388.273300000001</v>
      </c>
      <c r="J28" s="383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295">
        <v>34363</v>
      </c>
      <c r="E29" s="383">
        <v>1966.0649000000001</v>
      </c>
      <c r="F29" s="383">
        <v>30665.308099999998</v>
      </c>
      <c r="G29" s="383">
        <v>1506</v>
      </c>
      <c r="H29" s="383">
        <f>D29-F29+G29</f>
        <v>5203.6919000000016</v>
      </c>
      <c r="I29" s="390">
        <v>32608.263749999998</v>
      </c>
      <c r="J29" s="383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295">
        <v>17200</v>
      </c>
      <c r="E30" s="383">
        <v>1662</v>
      </c>
      <c r="F30" s="383">
        <f>SUM(G26:G29)</f>
        <v>8363</v>
      </c>
      <c r="G30" s="383"/>
      <c r="H30" s="383">
        <f>D30-F30</f>
        <v>8837</v>
      </c>
      <c r="I30" s="390"/>
      <c r="J30" s="383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00">
        <v>33987</v>
      </c>
      <c r="E31" s="382"/>
      <c r="F31" s="382">
        <v>9022.5921999999991</v>
      </c>
      <c r="G31" s="382"/>
      <c r="H31" s="382">
        <f>D31-F31</f>
        <v>24964.407800000001</v>
      </c>
      <c r="I31" s="389">
        <v>12484.7865</v>
      </c>
      <c r="J31" s="382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00">
        <f>D33+D34</f>
        <v>25215</v>
      </c>
      <c r="E32" s="382">
        <f>E33</f>
        <v>603.14170000000001</v>
      </c>
      <c r="F32" s="382">
        <f>F33</f>
        <v>23505.693500000001</v>
      </c>
      <c r="G32" s="382"/>
      <c r="H32" s="382">
        <f>H33+H34</f>
        <v>1709.3064999999988</v>
      </c>
      <c r="I32" s="389">
        <f>I33</f>
        <v>29097.5095</v>
      </c>
      <c r="J32" s="382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295">
        <v>23115</v>
      </c>
      <c r="E33" s="383">
        <f>688.1417-E37</f>
        <v>603.14170000000001</v>
      </c>
      <c r="F33" s="383">
        <f>23762.6935-F37</f>
        <v>23505.693500000001</v>
      </c>
      <c r="G33" s="383">
        <v>1137</v>
      </c>
      <c r="H33" s="383">
        <f>D33-F33+G33</f>
        <v>746.30649999999878</v>
      </c>
      <c r="I33" s="390">
        <v>29097.5095</v>
      </c>
      <c r="J33" s="383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01">
        <v>2100</v>
      </c>
      <c r="E34" s="384">
        <v>162</v>
      </c>
      <c r="F34" s="384">
        <f>G33</f>
        <v>1137</v>
      </c>
      <c r="G34" s="384"/>
      <c r="H34" s="384">
        <f t="shared" ref="H34:H40" si="0">D34-F34</f>
        <v>963</v>
      </c>
      <c r="I34" s="391"/>
      <c r="J34" s="384"/>
      <c r="K34" s="158"/>
      <c r="L34" s="189"/>
    </row>
    <row r="35" spans="1:12" ht="15.75" customHeight="1" thickBot="1" x14ac:dyDescent="0.3">
      <c r="B35" s="147"/>
      <c r="C35" s="218" t="s">
        <v>102</v>
      </c>
      <c r="D35" s="296">
        <v>4000</v>
      </c>
      <c r="E35" s="385">
        <v>273.58550000000002</v>
      </c>
      <c r="F35" s="385">
        <v>2492.1471499999998</v>
      </c>
      <c r="G35" s="385"/>
      <c r="H35" s="385">
        <f>D35-F35</f>
        <v>1507.8528500000002</v>
      </c>
      <c r="I35" s="392">
        <v>870.45124999999996</v>
      </c>
      <c r="J35" s="385"/>
      <c r="K35" s="158"/>
      <c r="L35" s="189"/>
    </row>
    <row r="36" spans="1:12" ht="14.1" customHeight="1" thickBot="1" x14ac:dyDescent="0.3">
      <c r="B36" s="147"/>
      <c r="C36" s="218" t="s">
        <v>13</v>
      </c>
      <c r="D36" s="296">
        <v>749</v>
      </c>
      <c r="E36" s="385"/>
      <c r="F36" s="385">
        <v>237.21559999999999</v>
      </c>
      <c r="G36" s="385"/>
      <c r="H36" s="385">
        <f t="shared" si="0"/>
        <v>511.78440000000001</v>
      </c>
      <c r="I36" s="392">
        <v>175.53710000000001</v>
      </c>
      <c r="J36" s="385"/>
      <c r="K36" s="158"/>
      <c r="L36" s="189"/>
    </row>
    <row r="37" spans="1:12" ht="17.25" customHeight="1" thickBot="1" x14ac:dyDescent="0.3">
      <c r="B37" s="147"/>
      <c r="C37" s="218" t="s">
        <v>103</v>
      </c>
      <c r="D37" s="296">
        <v>3000</v>
      </c>
      <c r="E37" s="385">
        <v>85</v>
      </c>
      <c r="F37" s="385">
        <v>257</v>
      </c>
      <c r="G37" s="385"/>
      <c r="H37" s="385">
        <f t="shared" si="0"/>
        <v>2743</v>
      </c>
      <c r="I37" s="392"/>
      <c r="J37" s="385"/>
      <c r="K37" s="158"/>
      <c r="L37" s="189"/>
    </row>
    <row r="38" spans="1:12" ht="17.25" customHeight="1" thickBot="1" x14ac:dyDescent="0.3">
      <c r="B38" s="147"/>
      <c r="C38" s="218" t="s">
        <v>104</v>
      </c>
      <c r="D38" s="296">
        <v>7000</v>
      </c>
      <c r="E38" s="385"/>
      <c r="F38" s="385">
        <v>7000</v>
      </c>
      <c r="G38" s="385"/>
      <c r="H38" s="385">
        <f t="shared" si="0"/>
        <v>0</v>
      </c>
      <c r="I38" s="392">
        <v>834.81759999999997</v>
      </c>
      <c r="J38" s="385"/>
      <c r="K38" s="158"/>
      <c r="L38" s="189"/>
    </row>
    <row r="39" spans="1:12" ht="17.25" customHeight="1" thickBot="1" x14ac:dyDescent="0.3">
      <c r="B39" s="147"/>
      <c r="C39" s="218" t="s">
        <v>66</v>
      </c>
      <c r="D39" s="296">
        <v>500</v>
      </c>
      <c r="E39" s="385"/>
      <c r="F39" s="385"/>
      <c r="G39" s="385"/>
      <c r="H39" s="385">
        <f t="shared" si="0"/>
        <v>500</v>
      </c>
      <c r="I39" s="392"/>
      <c r="J39" s="385"/>
      <c r="K39" s="158"/>
      <c r="L39" s="189"/>
    </row>
    <row r="40" spans="1:12" ht="17.25" customHeight="1" thickBot="1" x14ac:dyDescent="0.3">
      <c r="B40" s="147"/>
      <c r="C40" s="218" t="s">
        <v>105</v>
      </c>
      <c r="D40" s="296">
        <v>3680</v>
      </c>
      <c r="E40" s="385"/>
      <c r="F40" s="385"/>
      <c r="G40" s="385"/>
      <c r="H40" s="385">
        <f t="shared" si="0"/>
        <v>3680</v>
      </c>
      <c r="I40" s="392"/>
      <c r="J40" s="385"/>
      <c r="K40" s="158"/>
      <c r="L40" s="189"/>
    </row>
    <row r="41" spans="1:12" ht="14.1" customHeight="1" thickBot="1" x14ac:dyDescent="0.3">
      <c r="B41" s="147"/>
      <c r="C41" s="184" t="s">
        <v>14</v>
      </c>
      <c r="D41" s="296"/>
      <c r="E41" s="385">
        <v>6.6889000000010128</v>
      </c>
      <c r="F41" s="385">
        <v>151.91820000001462</v>
      </c>
      <c r="G41" s="385"/>
      <c r="H41" s="385">
        <f>D41-F41</f>
        <v>-151.91820000001462</v>
      </c>
      <c r="I41" s="392">
        <v>583.26780000008876</v>
      </c>
      <c r="J41" s="385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9490.1035000000011</v>
      </c>
      <c r="F42" s="249">
        <f>F21+F24+F35+F36+F37+F38+F39+F40+F41</f>
        <v>261540.56330000001</v>
      </c>
      <c r="G42" s="249"/>
      <c r="H42" s="249">
        <f>H21+H24+H35+H36+H37+H38+H39+H40+H41</f>
        <v>153379.43669999999</v>
      </c>
      <c r="I42" s="263">
        <f>I21+I24+I35+I36+I37+I38+I39+I40+I41</f>
        <v>295246.44670000003</v>
      </c>
      <c r="J42" s="24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108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112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106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53" t="s">
        <v>1</v>
      </c>
      <c r="C50" s="354"/>
      <c r="D50" s="354"/>
      <c r="E50" s="354"/>
      <c r="F50" s="354"/>
      <c r="G50" s="354"/>
      <c r="H50" s="354"/>
      <c r="I50" s="354"/>
      <c r="J50" s="354"/>
      <c r="K50" s="355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69" t="s">
        <v>2</v>
      </c>
      <c r="D52" s="370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58" t="s">
        <v>8</v>
      </c>
      <c r="C58" s="359"/>
      <c r="D58" s="359"/>
      <c r="E58" s="359"/>
      <c r="F58" s="359"/>
      <c r="G58" s="359"/>
      <c r="H58" s="359"/>
      <c r="I58" s="359"/>
      <c r="J58" s="359"/>
      <c r="K58" s="360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18</v>
      </c>
      <c r="F59" s="246" t="str">
        <f>F20</f>
        <v>LANDET KVANTUM T.O.M UKE 18</v>
      </c>
      <c r="G59" s="246" t="str">
        <f>H20</f>
        <v>RESTKVOTER</v>
      </c>
      <c r="H59" s="247" t="str">
        <f>I20</f>
        <v>LANDET KVANTUM T.O.M. UKE 18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62"/>
      <c r="E60" s="287">
        <v>11.084099999999999</v>
      </c>
      <c r="F60" s="287">
        <v>111.9379</v>
      </c>
      <c r="G60" s="367"/>
      <c r="H60" s="289">
        <v>153.1036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63"/>
      <c r="E61" s="393"/>
      <c r="F61" s="393">
        <v>266.6302</v>
      </c>
      <c r="G61" s="367"/>
      <c r="H61" s="395">
        <v>443.51569999999998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64"/>
      <c r="E62" s="394">
        <v>0.6321</v>
      </c>
      <c r="F62" s="394">
        <v>47.117699999999999</v>
      </c>
      <c r="G62" s="368"/>
      <c r="H62" s="396">
        <v>49.543399999999998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02">
        <v>5700</v>
      </c>
      <c r="E63" s="287">
        <f>SUM(E64:E66)</f>
        <v>0</v>
      </c>
      <c r="F63" s="287">
        <f>F64+F65+F66</f>
        <v>10.689699999999998</v>
      </c>
      <c r="G63" s="287">
        <f>D63-F63</f>
        <v>5689.3103000000001</v>
      </c>
      <c r="H63" s="289">
        <f>H64+H65+H66</f>
        <v>14.0975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03"/>
      <c r="E64" s="291"/>
      <c r="F64" s="291">
        <v>1.4756</v>
      </c>
      <c r="G64" s="291"/>
      <c r="H64" s="316">
        <v>1.9418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03"/>
      <c r="E65" s="291"/>
      <c r="F65" s="291">
        <v>4.2268999999999997</v>
      </c>
      <c r="G65" s="291"/>
      <c r="H65" s="316">
        <v>3.6837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182" t="s">
        <v>41</v>
      </c>
      <c r="D66" s="304"/>
      <c r="E66" s="294"/>
      <c r="F66" s="294">
        <v>4.9871999999999996</v>
      </c>
      <c r="G66" s="294"/>
      <c r="H66" s="317">
        <v>8.4719999999999995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290">
        <v>123</v>
      </c>
      <c r="E67" s="288"/>
      <c r="F67" s="288">
        <v>4.4802</v>
      </c>
      <c r="G67" s="288">
        <f>D67-F67</f>
        <v>118.5198</v>
      </c>
      <c r="H67" s="292">
        <v>0.84719999999999995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288">
        <v>1</v>
      </c>
      <c r="G68" s="288"/>
      <c r="H68" s="292"/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305">
        <v>9675</v>
      </c>
      <c r="E69" s="253">
        <f>E60+E61+E62+E63+E67+E68</f>
        <v>11.716199999999999</v>
      </c>
      <c r="F69" s="253">
        <f>F60+F61+F62+F63+F67+F68</f>
        <v>441.85570000000007</v>
      </c>
      <c r="G69" s="253">
        <f>D69-F69</f>
        <v>9233.1442999999999</v>
      </c>
      <c r="H69" s="263">
        <f>H60+H61+H62+H63+H67+H68</f>
        <v>661.10739999999998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65"/>
      <c r="D70" s="365"/>
      <c r="E70" s="365"/>
      <c r="F70" s="306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53" t="s">
        <v>1</v>
      </c>
      <c r="C75" s="354"/>
      <c r="D75" s="354"/>
      <c r="E75" s="354"/>
      <c r="F75" s="354"/>
      <c r="G75" s="354"/>
      <c r="H75" s="354"/>
      <c r="I75" s="354"/>
      <c r="J75" s="354"/>
      <c r="K75" s="355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56" t="s">
        <v>2</v>
      </c>
      <c r="D77" s="357"/>
      <c r="E77" s="356" t="s">
        <v>21</v>
      </c>
      <c r="F77" s="361"/>
      <c r="G77" s="356" t="s">
        <v>22</v>
      </c>
      <c r="H77" s="357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8" t="s">
        <v>5</v>
      </c>
      <c r="F78" s="208">
        <v>33161</v>
      </c>
      <c r="G78" s="237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7" t="s">
        <v>68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11270</v>
      </c>
      <c r="E80" s="200" t="s">
        <v>91</v>
      </c>
      <c r="F80" s="203">
        <v>930</v>
      </c>
      <c r="G80" s="237" t="s">
        <v>69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94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366" t="s">
        <v>95</v>
      </c>
      <c r="D83" s="366"/>
      <c r="E83" s="366"/>
      <c r="F83" s="366"/>
      <c r="G83" s="366"/>
      <c r="H83" s="366"/>
      <c r="I83" s="254"/>
      <c r="J83" s="146"/>
      <c r="K83" s="148"/>
      <c r="L83" s="146"/>
    </row>
    <row r="84" spans="1:12" ht="6" customHeight="1" thickBot="1" x14ac:dyDescent="0.3">
      <c r="B84" s="147"/>
      <c r="C84" s="366"/>
      <c r="D84" s="366"/>
      <c r="E84" s="366"/>
      <c r="F84" s="366"/>
      <c r="G84" s="366"/>
      <c r="H84" s="366"/>
      <c r="I84" s="146"/>
      <c r="J84" s="146"/>
      <c r="K84" s="148"/>
      <c r="L84" s="146"/>
    </row>
    <row r="85" spans="1:12" ht="14.1" customHeight="1" x14ac:dyDescent="0.25">
      <c r="B85" s="358" t="s">
        <v>8</v>
      </c>
      <c r="C85" s="359"/>
      <c r="D85" s="359"/>
      <c r="E85" s="359"/>
      <c r="F85" s="359"/>
      <c r="G85" s="359"/>
      <c r="H85" s="359"/>
      <c r="I85" s="359"/>
      <c r="J85" s="359"/>
      <c r="K85" s="360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48" t="s">
        <v>21</v>
      </c>
      <c r="E87" s="246" t="str">
        <f>E20</f>
        <v>LANDET KVANTUM UKE 18</v>
      </c>
      <c r="F87" s="246" t="str">
        <f>F20</f>
        <v>LANDET KVANTUM T.O.M UKE 18</v>
      </c>
      <c r="G87" s="246" t="str">
        <f>H20</f>
        <v>RESTKVOTER</v>
      </c>
      <c r="H87" s="247" t="str">
        <f>I20</f>
        <v>LANDET KVANTUM T.O.M. UKE 18 2014</v>
      </c>
      <c r="I87" s="6"/>
      <c r="J87" s="146"/>
      <c r="K87" s="10"/>
      <c r="L87" s="146"/>
    </row>
    <row r="88" spans="1:12" ht="14.1" customHeight="1" x14ac:dyDescent="0.25">
      <c r="B88" s="9"/>
      <c r="C88" s="180" t="s">
        <v>17</v>
      </c>
      <c r="D88" s="309">
        <f>D90+D89</f>
        <v>33161</v>
      </c>
      <c r="E88" s="322">
        <f>E90+E89</f>
        <v>401.92230000000001</v>
      </c>
      <c r="F88" s="322">
        <f>F89+F90</f>
        <v>12980.991400000001</v>
      </c>
      <c r="G88" s="322">
        <f>G89+G90</f>
        <v>20180.008600000001</v>
      </c>
      <c r="H88" s="323">
        <f>H89+H90</f>
        <v>10458.651599999999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310">
        <v>32411</v>
      </c>
      <c r="E89" s="397">
        <v>186.1711</v>
      </c>
      <c r="F89" s="397">
        <v>12446.8508</v>
      </c>
      <c r="G89" s="397">
        <f>D89-F89</f>
        <v>19964.1492</v>
      </c>
      <c r="H89" s="403">
        <v>9956.2083999999995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11">
        <v>750</v>
      </c>
      <c r="E90" s="398">
        <v>215.75120000000001</v>
      </c>
      <c r="F90" s="398">
        <v>534.14059999999995</v>
      </c>
      <c r="G90" s="398">
        <f>D90-F90</f>
        <v>215.85940000000005</v>
      </c>
      <c r="H90" s="404">
        <v>502.44319999999999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312">
        <f>D92+D98+D99</f>
        <v>54106</v>
      </c>
      <c r="E91" s="399">
        <f>E92+E98+E99</f>
        <v>1410.3159000000001</v>
      </c>
      <c r="F91" s="399">
        <f>F92+F98+F99</f>
        <v>20477.420799999996</v>
      </c>
      <c r="G91" s="399">
        <f>G92+G98+G99</f>
        <v>33628.5792</v>
      </c>
      <c r="H91" s="405">
        <f>H92+H98+H99</f>
        <v>17074.219000000001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70</v>
      </c>
      <c r="D92" s="313">
        <f>D93+D94+D95+D96+D97</f>
        <v>40038</v>
      </c>
      <c r="E92" s="400">
        <f>E93+E94+E95+E96+E97</f>
        <v>1327.1831</v>
      </c>
      <c r="F92" s="400">
        <f>F93+F94+F95+F96+F97</f>
        <v>15874.418999999998</v>
      </c>
      <c r="G92" s="400">
        <f>G93+G94+G95+G96+G97</f>
        <v>24163.581000000002</v>
      </c>
      <c r="H92" s="406">
        <f>H93+H94+H96+H97</f>
        <v>12327.366400000001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295">
        <v>9211</v>
      </c>
      <c r="E93" s="383">
        <v>97.242199999999997</v>
      </c>
      <c r="F93" s="383">
        <v>2292.8362999999999</v>
      </c>
      <c r="G93" s="383">
        <f>D93-F93</f>
        <v>6918.1637000000001</v>
      </c>
      <c r="H93" s="390">
        <v>1941.0479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295">
        <v>8490</v>
      </c>
      <c r="E94" s="383">
        <v>442.71780000000001</v>
      </c>
      <c r="F94" s="383">
        <v>4222.6017000000002</v>
      </c>
      <c r="G94" s="383">
        <f t="shared" ref="G94:G100" si="1">D94-F94</f>
        <v>4267.3982999999998</v>
      </c>
      <c r="H94" s="390">
        <v>3576.712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76</v>
      </c>
      <c r="D95" s="295">
        <v>4000</v>
      </c>
      <c r="E95" s="383"/>
      <c r="F95" s="383"/>
      <c r="G95" s="383">
        <f>D95-F95</f>
        <v>4000</v>
      </c>
      <c r="H95" s="390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295">
        <v>11811</v>
      </c>
      <c r="E96" s="383">
        <v>540.81989999999996</v>
      </c>
      <c r="F96" s="383">
        <v>5427.8730999999998</v>
      </c>
      <c r="G96" s="383">
        <f t="shared" si="1"/>
        <v>6383.1269000000002</v>
      </c>
      <c r="H96" s="390">
        <v>4152.2138000000004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295">
        <v>6526</v>
      </c>
      <c r="E97" s="383">
        <v>246.4032</v>
      </c>
      <c r="F97" s="383">
        <v>3931.1079</v>
      </c>
      <c r="G97" s="383">
        <f t="shared" si="1"/>
        <v>2594.8921</v>
      </c>
      <c r="H97" s="390">
        <v>2657.3926999999999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34</v>
      </c>
      <c r="D98" s="313">
        <v>9739</v>
      </c>
      <c r="E98" s="400">
        <v>29.369199999999999</v>
      </c>
      <c r="F98" s="400">
        <v>3188.2611000000002</v>
      </c>
      <c r="G98" s="400">
        <f t="shared" si="1"/>
        <v>6550.7389000000003</v>
      </c>
      <c r="H98" s="406">
        <v>3879.5259000000001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69</v>
      </c>
      <c r="D99" s="314">
        <v>4329</v>
      </c>
      <c r="E99" s="401">
        <v>53.763599999999997</v>
      </c>
      <c r="F99" s="401">
        <v>1414.7407000000001</v>
      </c>
      <c r="G99" s="401">
        <f t="shared" si="1"/>
        <v>2914.2592999999997</v>
      </c>
      <c r="H99" s="407">
        <v>867.32669999999996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315">
        <v>548</v>
      </c>
      <c r="E100" s="402"/>
      <c r="F100" s="402">
        <v>30.4496</v>
      </c>
      <c r="G100" s="402">
        <f t="shared" si="1"/>
        <v>517.55039999999997</v>
      </c>
      <c r="H100" s="408">
        <v>38.607599999999998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85</v>
      </c>
      <c r="D101" s="296">
        <v>930</v>
      </c>
      <c r="E101" s="385"/>
      <c r="F101" s="385"/>
      <c r="G101" s="385">
        <f>D101-F101</f>
        <v>930</v>
      </c>
      <c r="H101" s="392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78</v>
      </c>
      <c r="D102" s="315">
        <v>300</v>
      </c>
      <c r="E102" s="402"/>
      <c r="F102" s="402">
        <v>300</v>
      </c>
      <c r="G102" s="402"/>
      <c r="H102" s="408">
        <v>26.372699999999998</v>
      </c>
      <c r="I102" s="189"/>
      <c r="J102" s="189"/>
      <c r="K102" s="158"/>
      <c r="L102" s="189"/>
    </row>
    <row r="103" spans="1:12" ht="15.75" thickBot="1" x14ac:dyDescent="0.3">
      <c r="B103" s="9"/>
      <c r="C103" s="307" t="s">
        <v>14</v>
      </c>
      <c r="D103" s="315"/>
      <c r="E103" s="402"/>
      <c r="F103" s="402">
        <v>37.561999999998079</v>
      </c>
      <c r="G103" s="402">
        <f>D103-F103</f>
        <v>-37.561999999998079</v>
      </c>
      <c r="H103" s="408">
        <v>15.840799999998126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6">
        <f>D88+D91+D100+D101+D102+D103</f>
        <v>89045</v>
      </c>
      <c r="E104" s="249">
        <f>E88+E91+E100+E102+E103</f>
        <v>1812.2382</v>
      </c>
      <c r="F104" s="249">
        <f>F88+F91+F100+F102+F103</f>
        <v>33826.423799999997</v>
      </c>
      <c r="G104" s="249">
        <f>G88+G91+G100+G101+G102+G103</f>
        <v>55218.576200000003</v>
      </c>
      <c r="H104" s="263">
        <f>H88+H91+H100+H102+H103</f>
        <v>27613.691699999999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113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53" t="s">
        <v>1</v>
      </c>
      <c r="C111" s="354"/>
      <c r="D111" s="354"/>
      <c r="E111" s="354"/>
      <c r="F111" s="354"/>
      <c r="G111" s="354"/>
      <c r="H111" s="354"/>
      <c r="I111" s="354"/>
      <c r="J111" s="354"/>
      <c r="K111" s="355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56" t="s">
        <v>2</v>
      </c>
      <c r="D113" s="357"/>
      <c r="E113" s="356" t="s">
        <v>21</v>
      </c>
      <c r="F113" s="357"/>
      <c r="G113" s="356" t="s">
        <v>22</v>
      </c>
      <c r="H113" s="357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97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58" t="s">
        <v>8</v>
      </c>
      <c r="C120" s="359"/>
      <c r="D120" s="359"/>
      <c r="E120" s="359"/>
      <c r="F120" s="359"/>
      <c r="G120" s="359"/>
      <c r="H120" s="359"/>
      <c r="I120" s="359"/>
      <c r="J120" s="359"/>
      <c r="K120" s="360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18</v>
      </c>
      <c r="F122" s="246" t="str">
        <f>F20</f>
        <v>LANDET KVANTUM T.O.M UKE 18</v>
      </c>
      <c r="G122" s="246" t="str">
        <f>H20</f>
        <v>RESTKVOTER</v>
      </c>
      <c r="H122" s="247" t="str">
        <f>I20</f>
        <v>LANDET KVANTUM T.O.M. UKE 18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02">
        <f>D124+D125+D126</f>
        <v>38273</v>
      </c>
      <c r="E123" s="287">
        <f>E124+E125+E126</f>
        <v>1116.6586</v>
      </c>
      <c r="F123" s="287">
        <f>F124+F125+F126</f>
        <v>24345.114099999999</v>
      </c>
      <c r="G123" s="287">
        <f>G124+G125+G126</f>
        <v>13927.885899999999</v>
      </c>
      <c r="H123" s="289">
        <f>H124+H125+H126</f>
        <v>23739.336599999999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409">
        <v>30618</v>
      </c>
      <c r="E124" s="324">
        <v>99.651600000000002</v>
      </c>
      <c r="F124" s="324">
        <v>20457.6116</v>
      </c>
      <c r="G124" s="324">
        <f>D124-F124</f>
        <v>10160.3884</v>
      </c>
      <c r="H124" s="328">
        <v>18756.007099999999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409">
        <v>7155</v>
      </c>
      <c r="E125" s="324">
        <v>1017.0069999999999</v>
      </c>
      <c r="F125" s="324">
        <v>3887.5025000000001</v>
      </c>
      <c r="G125" s="324">
        <f>D125-F125</f>
        <v>3267.4974999999999</v>
      </c>
      <c r="H125" s="328">
        <v>4983.3294999999998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410">
        <v>500</v>
      </c>
      <c r="E126" s="325"/>
      <c r="F126" s="325"/>
      <c r="G126" s="325">
        <f>D126-F126</f>
        <v>500</v>
      </c>
      <c r="H126" s="329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411">
        <v>25860</v>
      </c>
      <c r="E127" s="332">
        <v>1690.6382000000001</v>
      </c>
      <c r="F127" s="332">
        <v>6355.9556000000002</v>
      </c>
      <c r="G127" s="332">
        <f>D127-F127</f>
        <v>19504.044399999999</v>
      </c>
      <c r="H127" s="335">
        <v>6665.4593999999997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412">
        <f>D129+D134+D137</f>
        <v>39307</v>
      </c>
      <c r="E128" s="319">
        <f>E129+E134+E137</f>
        <v>661.20270000000005</v>
      </c>
      <c r="F128" s="319">
        <f>F137+F134+F129</f>
        <v>25552.244700000003</v>
      </c>
      <c r="G128" s="319">
        <f>D128-F128</f>
        <v>13754.755299999997</v>
      </c>
      <c r="H128" s="321">
        <f>H129+H134+H137</f>
        <v>22630.086900000002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413">
        <f>D130+D131+D132+D133</f>
        <v>29480</v>
      </c>
      <c r="E129" s="333">
        <f>E130+E131+E132+E133</f>
        <v>591.87530000000004</v>
      </c>
      <c r="F129" s="333">
        <f>F130+F131+F133+F132</f>
        <v>18130.050900000002</v>
      </c>
      <c r="G129" s="333">
        <f>G130+G131+G132+G133</f>
        <v>11349.9491</v>
      </c>
      <c r="H129" s="336">
        <f>H130+H131+H132+H133</f>
        <v>16415.96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414">
        <v>8343</v>
      </c>
      <c r="E130" s="318">
        <v>56.604700000000001</v>
      </c>
      <c r="F130" s="318">
        <v>2242.4495000000002</v>
      </c>
      <c r="G130" s="318">
        <f t="shared" ref="G130:G135" si="2">D130-F130</f>
        <v>6100.5504999999994</v>
      </c>
      <c r="H130" s="320">
        <v>1353.2624000000001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414">
        <v>7665</v>
      </c>
      <c r="E131" s="318">
        <v>101.52719999999999</v>
      </c>
      <c r="F131" s="318">
        <v>5453.1058000000003</v>
      </c>
      <c r="G131" s="318">
        <f t="shared" si="2"/>
        <v>2211.8941999999997</v>
      </c>
      <c r="H131" s="320">
        <v>5709.0464000000002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414">
        <v>7635</v>
      </c>
      <c r="E132" s="318">
        <v>193.83850000000001</v>
      </c>
      <c r="F132" s="318">
        <v>5259.2842000000001</v>
      </c>
      <c r="G132" s="318">
        <f t="shared" si="2"/>
        <v>2375.7157999999999</v>
      </c>
      <c r="H132" s="320">
        <v>5238.0123999999996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414">
        <v>5837</v>
      </c>
      <c r="E133" s="318">
        <v>239.9049</v>
      </c>
      <c r="F133" s="318">
        <v>5175.2114000000001</v>
      </c>
      <c r="G133" s="318">
        <f t="shared" si="2"/>
        <v>661.78859999999986</v>
      </c>
      <c r="H133" s="320">
        <v>4115.6387999999997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415">
        <f>D135+D136</f>
        <v>4324</v>
      </c>
      <c r="E134" s="326">
        <f>E135+E136</f>
        <v>0</v>
      </c>
      <c r="F134" s="326">
        <f>F135+F136</f>
        <v>5203.4643999999998</v>
      </c>
      <c r="G134" s="326">
        <f t="shared" si="2"/>
        <v>-879.46439999999984</v>
      </c>
      <c r="H134" s="330">
        <f>H135</f>
        <v>4168.7361000000001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416">
        <v>3824</v>
      </c>
      <c r="E135" s="334"/>
      <c r="F135" s="334">
        <v>5203.4643999999998</v>
      </c>
      <c r="G135" s="334">
        <f t="shared" si="2"/>
        <v>-1379.4643999999998</v>
      </c>
      <c r="H135" s="337">
        <v>4168.7361000000001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416">
        <v>500</v>
      </c>
      <c r="E136" s="334"/>
      <c r="F136" s="334"/>
      <c r="G136" s="334"/>
      <c r="H136" s="337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417">
        <v>5503</v>
      </c>
      <c r="E137" s="327">
        <v>69.327399999999997</v>
      </c>
      <c r="F137" s="327">
        <v>2218.7294000000002</v>
      </c>
      <c r="G137" s="327">
        <f>D137-F137</f>
        <v>3284.2705999999998</v>
      </c>
      <c r="H137" s="331">
        <v>2045.3907999999999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418">
        <v>160</v>
      </c>
      <c r="E138" s="308"/>
      <c r="F138" s="308">
        <v>4.0895000000000001</v>
      </c>
      <c r="G138" s="308">
        <f>D138-F138</f>
        <v>155.91050000000001</v>
      </c>
      <c r="H138" s="293">
        <v>5.3495999999999997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/>
      <c r="F139" s="288">
        <v>2000</v>
      </c>
      <c r="G139" s="288">
        <f>D139-F139</f>
        <v>0</v>
      </c>
      <c r="H139" s="292">
        <v>80.539000000000001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/>
      <c r="G140" s="288">
        <f>D140-F140</f>
        <v>350</v>
      </c>
      <c r="H140" s="292">
        <v>23.617999999999999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34.467200000000048</v>
      </c>
      <c r="F141" s="288">
        <v>47.114399999998568</v>
      </c>
      <c r="G141" s="288">
        <f>D141-F141</f>
        <v>-47.114399999998568</v>
      </c>
      <c r="H141" s="292">
        <v>54.616900000000896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6">
        <f>D123+D127+D128+D138+D139+D140+D141</f>
        <v>105950</v>
      </c>
      <c r="E142" s="253">
        <f>E123+E127+E128+E138+E139+E140+E141</f>
        <v>3502.9666999999999</v>
      </c>
      <c r="F142" s="253">
        <f>F123+F127+F128+F138+F139+F140+F141</f>
        <v>58304.518300000003</v>
      </c>
      <c r="G142" s="253">
        <f>G123+G127+G128+G138+G139+G140+G141</f>
        <v>47645.481699999997</v>
      </c>
      <c r="H142" s="250">
        <f>H123+H127+H128+H138+H139+H140+H141</f>
        <v>53199.006399999998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69" t="s">
        <v>2</v>
      </c>
      <c r="D151" s="370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100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18</v>
      </c>
      <c r="F159" s="81" t="str">
        <f>F20</f>
        <v>LANDET KVANTUM T.O.M UKE 18</v>
      </c>
      <c r="G159" s="81" t="str">
        <f>H20</f>
        <v>RESTKVOTER</v>
      </c>
      <c r="H159" s="108" t="str">
        <f>I20</f>
        <v>LANDET KVANTUM T.O.M. UKE 18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235.8809</v>
      </c>
      <c r="F160" s="233">
        <v>456.93060000000003</v>
      </c>
      <c r="G160" s="233">
        <f>D160-F160</f>
        <v>18630.0694</v>
      </c>
      <c r="H160" s="285">
        <v>162.4785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>
        <v>0.95699999999999363</v>
      </c>
      <c r="F161" s="233">
        <v>1.936999999999955</v>
      </c>
      <c r="G161" s="233">
        <f>D161-F161</f>
        <v>498.06300000000005</v>
      </c>
      <c r="H161" s="285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60</v>
      </c>
      <c r="D163" s="235">
        <f>SUM(D160:D162)</f>
        <v>19600</v>
      </c>
      <c r="E163" s="235">
        <f>SUM(E160:E162)</f>
        <v>236.83789999999999</v>
      </c>
      <c r="F163" s="235">
        <f>SUM(F160:F162)</f>
        <v>458.86759999999998</v>
      </c>
      <c r="G163" s="235">
        <f>D163-F163</f>
        <v>19141.132399999999</v>
      </c>
      <c r="H163" s="262">
        <f>SUM(H160:H162)</f>
        <v>162.4785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101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76" t="s">
        <v>1</v>
      </c>
      <c r="C166" s="377"/>
      <c r="D166" s="377"/>
      <c r="E166" s="377"/>
      <c r="F166" s="377"/>
      <c r="G166" s="377"/>
      <c r="H166" s="377"/>
      <c r="I166" s="377"/>
      <c r="J166" s="377"/>
      <c r="K166" s="378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69" t="s">
        <v>2</v>
      </c>
      <c r="D168" s="370"/>
      <c r="E168" s="369" t="s">
        <v>61</v>
      </c>
      <c r="F168" s="370"/>
      <c r="G168" s="369" t="s">
        <v>62</v>
      </c>
      <c r="H168" s="370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99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73" t="s">
        <v>8</v>
      </c>
      <c r="C177" s="374"/>
      <c r="D177" s="374"/>
      <c r="E177" s="374"/>
      <c r="F177" s="374"/>
      <c r="G177" s="374"/>
      <c r="H177" s="374"/>
      <c r="I177" s="374"/>
      <c r="J177" s="374"/>
      <c r="K177" s="375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81" t="str">
        <f>E20</f>
        <v>LANDET KVANTUM UKE 18</v>
      </c>
      <c r="F179" s="81" t="str">
        <f>F20</f>
        <v>LANDET KVANTUM T.O.M UKE 18</v>
      </c>
      <c r="G179" s="81" t="str">
        <f>H20</f>
        <v>RESTKVOTER</v>
      </c>
      <c r="H179" s="108" t="str">
        <f>I20</f>
        <v>LANDET KVANTUM T.O.M. UKE 18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419">
        <f>D181+D182+D183+D184+D185</f>
        <v>20233</v>
      </c>
      <c r="E180" s="338">
        <f>E181+E182+E183+E184+E185</f>
        <v>6.2765000000000004</v>
      </c>
      <c r="F180" s="338">
        <f>F181+F182+F183+F184+F185</f>
        <v>15593.0874</v>
      </c>
      <c r="G180" s="338">
        <f>G181+G182+G183+G184+G185</f>
        <v>4639.9125999999997</v>
      </c>
      <c r="H180" s="344">
        <f>H181+H182+H183+H184+H185</f>
        <v>12577.012200000001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420">
        <v>11120</v>
      </c>
      <c r="E181" s="339"/>
      <c r="F181" s="339">
        <v>12956.4071</v>
      </c>
      <c r="G181" s="339">
        <f t="shared" ref="G181:G187" si="3">D181-F181</f>
        <v>-1836.4071000000004</v>
      </c>
      <c r="H181" s="345">
        <v>11149.328600000001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420">
        <v>2894</v>
      </c>
      <c r="E182" s="339"/>
      <c r="F182" s="339">
        <v>1432.1021000000001</v>
      </c>
      <c r="G182" s="339">
        <f t="shared" si="3"/>
        <v>1461.8978999999999</v>
      </c>
      <c r="H182" s="345">
        <v>574.29960000000005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420">
        <v>1430</v>
      </c>
      <c r="E183" s="339">
        <v>3.1755</v>
      </c>
      <c r="F183" s="339">
        <v>1132.0802000000001</v>
      </c>
      <c r="G183" s="339">
        <f t="shared" si="3"/>
        <v>297.9197999999999</v>
      </c>
      <c r="H183" s="345">
        <v>690.72140000000002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420">
        <v>4689</v>
      </c>
      <c r="E184" s="339">
        <v>3.101</v>
      </c>
      <c r="F184" s="339">
        <v>72.498000000000005</v>
      </c>
      <c r="G184" s="339">
        <f t="shared" si="3"/>
        <v>4616.5020000000004</v>
      </c>
      <c r="H184" s="345">
        <v>162.6626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421">
        <v>100</v>
      </c>
      <c r="E185" s="340"/>
      <c r="F185" s="340"/>
      <c r="G185" s="340">
        <f t="shared" si="3"/>
        <v>100</v>
      </c>
      <c r="H185" s="346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422">
        <v>5500</v>
      </c>
      <c r="E186" s="341">
        <v>623.87400000000002</v>
      </c>
      <c r="F186" s="341">
        <v>2163.0565999999999</v>
      </c>
      <c r="G186" s="341">
        <f t="shared" si="3"/>
        <v>3336.9434000000001</v>
      </c>
      <c r="H186" s="347">
        <v>543.63400000000001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419">
        <v>8000</v>
      </c>
      <c r="E187" s="338">
        <v>57.314900000000002</v>
      </c>
      <c r="F187" s="338">
        <v>2588.7982999999999</v>
      </c>
      <c r="G187" s="338">
        <f t="shared" si="3"/>
        <v>5411.2016999999996</v>
      </c>
      <c r="H187" s="344">
        <v>884.53250000000003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420"/>
      <c r="E188" s="339"/>
      <c r="F188" s="339">
        <v>1655.9496999999999</v>
      </c>
      <c r="G188" s="339"/>
      <c r="H188" s="345">
        <v>161.5265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423"/>
      <c r="E189" s="342">
        <f>E187-E188</f>
        <v>57.314900000000002</v>
      </c>
      <c r="F189" s="342">
        <f>F187-F188</f>
        <v>932.84860000000003</v>
      </c>
      <c r="G189" s="342"/>
      <c r="H189" s="348">
        <f>H187-H188</f>
        <v>723.00600000000009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424">
        <v>11</v>
      </c>
      <c r="E190" s="343"/>
      <c r="F190" s="343">
        <v>2.7336999999999998</v>
      </c>
      <c r="G190" s="343">
        <f>D190-F190</f>
        <v>8.2663000000000011</v>
      </c>
      <c r="H190" s="349">
        <v>1.0158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422"/>
      <c r="E191" s="341">
        <v>2</v>
      </c>
      <c r="F191" s="341">
        <v>19</v>
      </c>
      <c r="G191" s="341">
        <f>D191-F191</f>
        <v>-19</v>
      </c>
      <c r="H191" s="347">
        <v>19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36">
        <f>D180+D186+D187+D190</f>
        <v>33744</v>
      </c>
      <c r="E192" s="249">
        <f>E180+E186+E187+E190+E191</f>
        <v>689.46540000000005</v>
      </c>
      <c r="F192" s="253">
        <f>F180+F186+F187+F190+F191</f>
        <v>20366.675999999999</v>
      </c>
      <c r="G192" s="253">
        <f>G180+G186+G187+G190+G191</f>
        <v>13377.323999999999</v>
      </c>
      <c r="H192" s="250">
        <f>H180+H186+H187+H190+H191</f>
        <v>14025.1945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76" t="s">
        <v>1</v>
      </c>
      <c r="C197" s="377"/>
      <c r="D197" s="377"/>
      <c r="E197" s="377"/>
      <c r="F197" s="377"/>
      <c r="G197" s="377"/>
      <c r="H197" s="377"/>
      <c r="I197" s="377"/>
      <c r="J197" s="377"/>
      <c r="K197" s="378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69" t="s">
        <v>2</v>
      </c>
      <c r="D199" s="370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73" t="s">
        <v>8</v>
      </c>
      <c r="C207" s="374"/>
      <c r="D207" s="374"/>
      <c r="E207" s="374"/>
      <c r="F207" s="374"/>
      <c r="G207" s="374"/>
      <c r="H207" s="374"/>
      <c r="I207" s="374"/>
      <c r="J207" s="374"/>
      <c r="K207" s="375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18</v>
      </c>
      <c r="F209" s="81" t="str">
        <f>F20</f>
        <v>LANDET KVANTUM T.O.M UKE 18</v>
      </c>
      <c r="G209" s="81" t="str">
        <f>H20</f>
        <v>RESTKVOTER</v>
      </c>
      <c r="H209" s="108" t="str">
        <f>I20</f>
        <v>LANDET KVANTUM T.O.M. UKE 18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1.2270000000000001</v>
      </c>
      <c r="F210" s="233">
        <v>347.16180000000003</v>
      </c>
      <c r="G210" s="233"/>
      <c r="H210" s="285">
        <v>336.38780000000003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52.155299999999997</v>
      </c>
      <c r="F211" s="233">
        <v>656.2894</v>
      </c>
      <c r="G211" s="233"/>
      <c r="H211" s="285">
        <v>650.2568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1</v>
      </c>
      <c r="F213" s="234">
        <v>19</v>
      </c>
      <c r="G213" s="234"/>
      <c r="H213" s="286">
        <v>20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54.382299999999994</v>
      </c>
      <c r="F214" s="235">
        <f>SUM(F210:F213)</f>
        <v>1028.3027</v>
      </c>
      <c r="G214" s="235">
        <f>D214-F214</f>
        <v>4146.6972999999998</v>
      </c>
      <c r="H214" s="262">
        <f>H210+H211+H212+H213</f>
        <v>1007.8769000000001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18
&amp;"-,Normal"&amp;11(iht. motatte landings- og sluttsedler fra fiskesalgslagene; alle tallstørrelser i hele tonn)&amp;R05.05.2015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UKE_18_2015</vt:lpstr>
      <vt:lpstr>UKE_18_2015!Utskriftsområde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2015-05-05T05:47:42Z</cp:lastPrinted>
  <dcterms:created xsi:type="dcterms:W3CDTF">2011-07-06T12:13:20Z</dcterms:created>
  <dcterms:modified xsi:type="dcterms:W3CDTF">2015-05-05T05:58:08Z</dcterms:modified>
</cp:coreProperties>
</file>