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3040" windowHeight="10248" tabRatio="374"/>
  </bookViews>
  <sheets>
    <sheet name="UKE_25_2021" sheetId="1" r:id="rId1"/>
  </sheets>
  <definedNames>
    <definedName name="Z_14D440E4_F18A_4F78_9989_38C1B133222D_.wvu.Cols" localSheetId="0" hidden="1">UKE_25_2021!#REF!</definedName>
    <definedName name="Z_14D440E4_F18A_4F78_9989_38C1B133222D_.wvu.PrintArea" localSheetId="0" hidden="1">UKE_25_2021!$B$1:$J$342</definedName>
    <definedName name="Z_14D440E4_F18A_4F78_9989_38C1B133222D_.wvu.Rows" localSheetId="0" hidden="1">UKE_25_2021!#REF!,UKE_25_2021!#REF!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45" i="1" l="1"/>
  <c r="G151" i="1"/>
  <c r="G150" i="1"/>
  <c r="E160" i="1" l="1"/>
  <c r="F160" i="1"/>
  <c r="G35" i="1"/>
  <c r="F35" i="1"/>
  <c r="G31" i="1"/>
  <c r="G30" i="1"/>
  <c r="G29" i="1"/>
  <c r="G28" i="1"/>
  <c r="F30" i="1"/>
  <c r="F31" i="1"/>
  <c r="F29" i="1"/>
  <c r="F28" i="1"/>
  <c r="I35" i="1"/>
  <c r="I31" i="1"/>
  <c r="I30" i="1"/>
  <c r="I28" i="1"/>
  <c r="I29" i="1"/>
  <c r="I303" i="1" l="1"/>
  <c r="I297" i="1"/>
  <c r="I308" i="1" l="1"/>
  <c r="F154" i="1"/>
  <c r="I154" i="1"/>
  <c r="I39" i="1" l="1"/>
  <c r="E34" i="1" l="1"/>
  <c r="G154" i="1" l="1"/>
  <c r="H299" i="1" l="1"/>
  <c r="H153" i="1"/>
  <c r="H148" i="1"/>
  <c r="H143" i="1"/>
  <c r="H142" i="1"/>
  <c r="E188" i="1" l="1"/>
  <c r="F188" i="1"/>
  <c r="G39" i="1"/>
  <c r="I36" i="1"/>
  <c r="I34" i="1" s="1"/>
  <c r="G36" i="1"/>
  <c r="F36" i="1"/>
  <c r="F34" i="1" s="1"/>
  <c r="F39" i="1"/>
  <c r="G60" i="1"/>
  <c r="G59" i="1"/>
  <c r="E54" i="1"/>
  <c r="F32" i="1" s="1"/>
  <c r="G34" i="1" l="1"/>
  <c r="H16" i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H298" i="1"/>
  <c r="H300" i="1"/>
  <c r="H301" i="1"/>
  <c r="H302" i="1"/>
  <c r="F303" i="1"/>
  <c r="G303" i="1"/>
  <c r="H303" i="1" s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H340" i="1" s="1"/>
  <c r="E336" i="1"/>
  <c r="F336" i="1"/>
  <c r="G336" i="1" s="1"/>
  <c r="H336" i="1"/>
  <c r="D340" i="1"/>
  <c r="G120" i="1" l="1"/>
  <c r="G54" i="1"/>
  <c r="G32" i="1"/>
  <c r="H32" i="1" s="1"/>
  <c r="H27" i="1" s="1"/>
  <c r="E26" i="1"/>
  <c r="E43" i="1" s="1"/>
  <c r="F340" i="1"/>
  <c r="G308" i="1"/>
  <c r="F308" i="1"/>
  <c r="H297" i="1"/>
  <c r="H308" i="1" s="1"/>
  <c r="G271" i="1"/>
  <c r="G217" i="1"/>
  <c r="G160" i="1"/>
  <c r="I160" i="1"/>
  <c r="H109" i="1"/>
  <c r="H108" i="1" s="1"/>
  <c r="H105" i="1"/>
  <c r="I120" i="1"/>
  <c r="H23" i="1"/>
  <c r="G340" i="1"/>
  <c r="H152" i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F194" i="1"/>
  <c r="G194" i="1" s="1"/>
  <c r="H146" i="1" l="1"/>
  <c r="H160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<sst xmlns="http://schemas.openxmlformats.org/spreadsheetml/2006/main" count="265" uniqueCount="143">
  <si>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</si>
  <si>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</si>
  <si>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</si>
  <si>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</si>
  <si>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</si>
  <si>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</si>
  <si>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</si>
  <si>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</si>
  <si>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</si>
  <si>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</si>
  <si>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</si>
  <si>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</si>
  <si>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</si>
  <si>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</si>
  <si>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</si>
  <si>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</si>
  <si>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</si>
  <si>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</si>
  <si>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</si>
  <si>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</si>
  <si>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</si>
  <si>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</si>
  <si>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</si>
  <si>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</si>
  <si>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</si>
  <si>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</si>
  <si>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</si>
  <si>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</si>
  <si>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</si>
  <si>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</si>
  <si>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</si>
  <si>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</si>
  <si>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</si>
  <si>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</si>
  <si>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</si>
  <si>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</si>
  <si>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</si>
  <si>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</si>
  <si>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</si>
  <si>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</si>
  <si>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</si>
  <si>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</si>
  <si>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</si>
  <si>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</si>
  <si>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</si>
  <si>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</si>
  <si>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</si>
  <si>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</si>
  <si>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</si>
  <si>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</si>
  <si>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</si>
  <si>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</si>
  <si>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</si>
  <si>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</si>
  <si>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</si>
  <si>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</si>
  <si>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</si>
  <si>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</si>
  <si>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</si>
  <si>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</si>
  <si>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</si>
  <si>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</si>
  <si>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</si>
  <si>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</si>
  <si>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</si>
  <si>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</si>
  <si>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</si>
  <si>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</si>
  <si>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</si>
  <si>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</si>
  <si>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</si>
  <si>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</si>
  <si>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</si>
  <si>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</si>
  <si>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</si>
  <si>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</si>
  <si>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</si>
  <si>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</si>
  <si>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</si>
  <si>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</si>
  <si>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</si>
  <si>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</si>
  <si>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</si>
  <si>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</si>
  <si>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</si>
  <si>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</si>
  <si>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</si>
  <si>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</si>
  <si>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</si>
  <si>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</si>
  <si>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</si>
  <si>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</si>
  <si>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</si>
  <si>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</si>
  <si>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</si>
  <si>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</si>
  <si>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</si>
  <si>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</si>
  <si>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</si>
  <si>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</si>
  <si>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</si>
  <si>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</si>
  <si>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</si>
  <si>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</si>
  <si>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</si>
  <si>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</si>
  <si>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</si>
  <si>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</si>
  <si>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</si>
  <si>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</si>
  <si>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</si>
  <si>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</si>
  <si>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</si>
  <si>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</si>
  <si>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</si>
  <si>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</si>
  <si>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</si>
  <si>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</si>
  <si>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</si>
  <si>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</si>
  <si>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</si>
  <si>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</si>
  <si>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</si>
  <si>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</si>
  <si>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</si>
  <si>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</si>
  <si>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</si>
  <si>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</si>
  <si>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</si>
  <si>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</si>
  <si>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</si>
  <si>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</si>
  <si>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</si>
  <si>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</si>
  <si>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</si>
  <si>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247 tonn, men det legges til grunn at hele avsetningen tas</t>
    </r>
  </si>
  <si>
    <t>FANGST UKE 25</t>
  </si>
  <si>
    <t>FANGST T.O.M UKE 25</t>
  </si>
  <si>
    <t>RESTKVOTER UKE 25</t>
  </si>
  <si>
    <t>FANGST T.O.M. UKE 25 2020</t>
  </si>
  <si>
    <r>
      <t xml:space="preserve">3 </t>
    </r>
    <r>
      <rPr>
        <sz val="9"/>
        <color indexed="8"/>
        <rFont val="Calibri"/>
        <family val="2"/>
      </rPr>
      <t>Registrert rekreasjonsfiske utgjør 742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</si>
  <si>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</si>
  <si>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1 488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</si>
</sst>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19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33" xfId="34" applyNumberFormat="1" applyFont="1" applyFill="1" applyBorder="1" applyAlignment="1">
      <alignment horizontal="right" vertical="center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zoomScale="110" zoomScaleNormal="110" zoomScaleSheetLayoutView="100" zoomScalePageLayoutView="90" workbookViewId="0">
      <selection activeCell="J29" sqref="J29"/>
    </sheetView>
  </sheetViews>
  <sheetFormatPr baseColWidth="10" defaultColWidth="11.41796875" defaultRowHeight="0" customHeight="1" zeroHeight="1" x14ac:dyDescent="0.55000000000000004"/>
  <cols>
    <col min="1" max="1" width="2.41796875" customWidth="1"/>
    <col min="2" max="2" width="2.83984375" customWidth="1"/>
    <col min="3" max="3" width="32.41796875" customWidth="1"/>
    <col min="4" max="4" width="16.83984375" customWidth="1"/>
    <col min="5" max="5" width="16.41796875" bestFit="1" customWidth="1"/>
    <col min="6" max="6" width="15" customWidth="1"/>
    <col min="7" max="7" width="19.578125" customWidth="1"/>
    <col min="8" max="8" width="17.68359375" customWidth="1"/>
    <col min="9" max="9" width="18.41796875" customWidth="1"/>
    <col min="10" max="10" width="19.15625" customWidth="1"/>
  </cols>
  <sheetData>
    <row r="1" spans="1:10" ht="8.1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396" t="s">
        <v>133</v>
      </c>
      <c r="C2" s="397"/>
      <c r="D2" s="397"/>
      <c r="E2" s="397"/>
      <c r="F2" s="397"/>
      <c r="G2" s="397"/>
      <c r="H2" s="397"/>
      <c r="I2" s="397"/>
      <c r="J2" s="398"/>
    </row>
    <row r="3" spans="1:10" ht="14.8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6">
      <c r="A8" s="6"/>
      <c r="B8" s="5"/>
      <c r="C8" s="289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55000000000000004">
      <c r="A9" s="6"/>
      <c r="B9" s="399"/>
      <c r="C9" s="400"/>
      <c r="D9" s="400"/>
      <c r="E9" s="400"/>
      <c r="F9" s="400"/>
      <c r="G9" s="400"/>
      <c r="H9" s="400"/>
      <c r="I9" s="400"/>
      <c r="J9" s="401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6">
      <c r="A11" s="1"/>
      <c r="B11" s="50"/>
      <c r="C11" s="392" t="s">
        <v>1</v>
      </c>
      <c r="D11" s="393"/>
      <c r="E11" s="392" t="s">
        <v>18</v>
      </c>
      <c r="F11" s="393"/>
      <c r="G11" s="392" t="s">
        <v>19</v>
      </c>
      <c r="H11" s="393"/>
      <c r="I11" s="87"/>
      <c r="J11" s="61"/>
    </row>
    <row r="12" spans="1:10" ht="14.1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90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90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90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90"/>
    </row>
    <row r="16" spans="1:10" ht="14.1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I16" s="97"/>
      <c r="J16" s="290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1"/>
    </row>
    <row r="18" spans="1:10" ht="15" customHeight="1" thickBot="1" x14ac:dyDescent="0.6">
      <c r="A18" s="26"/>
      <c r="B18" s="58"/>
      <c r="C18" s="130"/>
      <c r="D18" s="130"/>
      <c r="E18" s="285"/>
      <c r="F18" s="130"/>
      <c r="G18" s="130"/>
      <c r="H18" s="130"/>
      <c r="I18" s="130"/>
      <c r="J18" s="292"/>
    </row>
    <row r="19" spans="1:10" ht="15" customHeight="1" x14ac:dyDescent="0.55000000000000004">
      <c r="A19" s="26"/>
      <c r="B19" s="52"/>
      <c r="C19" s="118"/>
      <c r="D19" s="118"/>
      <c r="E19" s="286"/>
      <c r="F19" s="118"/>
      <c r="G19" s="118"/>
      <c r="H19" s="118"/>
      <c r="I19" s="118"/>
      <c r="J19" s="293"/>
    </row>
    <row r="20" spans="1:10" ht="15" customHeight="1" x14ac:dyDescent="0.55000000000000004">
      <c r="A20" s="26"/>
      <c r="B20" s="52"/>
      <c r="C20" s="24" t="s">
        <v>125</v>
      </c>
      <c r="D20" s="118"/>
      <c r="E20" s="286"/>
      <c r="F20" s="118"/>
      <c r="G20" s="118"/>
      <c r="H20" s="118"/>
      <c r="I20" s="118"/>
      <c r="J20" s="293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55000000000000004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260.47620000000001</v>
      </c>
      <c r="G23" s="172">
        <f t="shared" si="0"/>
        <v>52048.605250000001</v>
      </c>
      <c r="H23" s="172">
        <f t="shared" si="0"/>
        <v>78405.394750000007</v>
      </c>
      <c r="I23" s="172">
        <f t="shared" si="0"/>
        <v>56888.912599999996</v>
      </c>
      <c r="J23" s="61"/>
    </row>
    <row r="24" spans="1:10" ht="14.1" customHeight="1" x14ac:dyDescent="0.55000000000000004">
      <c r="A24" s="26"/>
      <c r="B24" s="52"/>
      <c r="C24" s="144" t="s">
        <v>10</v>
      </c>
      <c r="D24" s="182">
        <v>128899</v>
      </c>
      <c r="E24" s="173">
        <v>129722</v>
      </c>
      <c r="F24" s="173">
        <v>260.47620000000001</v>
      </c>
      <c r="G24" s="173">
        <v>51795.003550000001</v>
      </c>
      <c r="H24" s="173">
        <f>E24-G24</f>
        <v>77926.996450000006</v>
      </c>
      <c r="I24" s="173">
        <v>56664.623599999999</v>
      </c>
      <c r="J24" s="61"/>
    </row>
    <row r="25" spans="1:10" ht="14.1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253.60169999999999</v>
      </c>
      <c r="H25" s="173">
        <f>E25-G25</f>
        <v>478.39830000000001</v>
      </c>
      <c r="I25" s="173">
        <v>224.28899999999999</v>
      </c>
      <c r="J25" s="61"/>
    </row>
    <row r="26" spans="1:10" ht="14.1" customHeight="1" x14ac:dyDescent="0.55000000000000004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930.82092999999998</v>
      </c>
      <c r="G26" s="172">
        <f t="shared" si="1"/>
        <v>206039.37461199999</v>
      </c>
      <c r="H26" s="172">
        <f t="shared" si="1"/>
        <v>75792.625388</v>
      </c>
      <c r="I26" s="172">
        <f t="shared" si="1"/>
        <v>183323.98527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679.13643999999999</v>
      </c>
      <c r="G27" s="175">
        <f t="shared" si="2"/>
        <v>171983.15107199998</v>
      </c>
      <c r="H27" s="175">
        <f t="shared" si="2"/>
        <v>48491.848927999999</v>
      </c>
      <c r="I27" s="175">
        <f t="shared" si="2"/>
        <v>145286.19389</v>
      </c>
      <c r="J27" s="61"/>
    </row>
    <row r="28" spans="1:10" ht="14.1" customHeight="1" x14ac:dyDescent="0.55000000000000004">
      <c r="A28" s="10"/>
      <c r="B28" s="63"/>
      <c r="C28" s="149" t="s">
        <v>20</v>
      </c>
      <c r="D28" s="185">
        <v>52672</v>
      </c>
      <c r="E28" s="176">
        <v>52698</v>
      </c>
      <c r="F28" s="176">
        <f>226.51047-E55</f>
        <v>82.510469999999998</v>
      </c>
      <c r="G28" s="176">
        <f>42690.74186-F55</f>
        <v>42052.741860000002</v>
      </c>
      <c r="H28" s="176">
        <f t="shared" ref="H28:H34" si="3">E28-G28</f>
        <v>10645.258139999998</v>
      </c>
      <c r="I28" s="176">
        <f>38335.16053-H55</f>
        <v>37256.160530000001</v>
      </c>
      <c r="J28" s="61"/>
    </row>
    <row r="29" spans="1:10" ht="14.1" customHeight="1" x14ac:dyDescent="0.55000000000000004">
      <c r="A29" s="10"/>
      <c r="B29" s="63"/>
      <c r="C29" s="149" t="s">
        <v>56</v>
      </c>
      <c r="D29" s="185">
        <v>56909</v>
      </c>
      <c r="E29" s="176">
        <v>58236</v>
      </c>
      <c r="F29" s="176">
        <f>259.64187-E56</f>
        <v>158.64186999999998</v>
      </c>
      <c r="G29" s="176">
        <f>49141.27988-F56</f>
        <v>48385.279880000002</v>
      </c>
      <c r="H29" s="176">
        <f t="shared" si="3"/>
        <v>9850.7201199999981</v>
      </c>
      <c r="I29" s="176">
        <f>38990.2141-H56</f>
        <v>37816.214099999997</v>
      </c>
      <c r="J29" s="61"/>
    </row>
    <row r="30" spans="1:10" ht="14.1" customHeight="1" x14ac:dyDescent="0.55000000000000004">
      <c r="A30" s="10"/>
      <c r="B30" s="63"/>
      <c r="C30" s="149" t="s">
        <v>57</v>
      </c>
      <c r="D30" s="185">
        <v>54293</v>
      </c>
      <c r="E30" s="176">
        <v>54234</v>
      </c>
      <c r="F30" s="176">
        <f>86.36548-E57</f>
        <v>-8.6345199999999949</v>
      </c>
      <c r="G30" s="176">
        <f>44382-F57</f>
        <v>43251</v>
      </c>
      <c r="H30" s="176">
        <f t="shared" si="3"/>
        <v>10983</v>
      </c>
      <c r="I30" s="176">
        <f>40457.91472-H57</f>
        <v>39094.914720000001</v>
      </c>
      <c r="J30" s="61"/>
    </row>
    <row r="31" spans="1:10" ht="14.1" customHeight="1" x14ac:dyDescent="0.55000000000000004">
      <c r="A31" s="10"/>
      <c r="B31" s="63"/>
      <c r="C31" s="149" t="s">
        <v>69</v>
      </c>
      <c r="D31" s="185">
        <v>39638</v>
      </c>
      <c r="E31" s="176">
        <v>40037</v>
      </c>
      <c r="F31" s="176">
        <f>106.61862-E58</f>
        <v>39.618620000000007</v>
      </c>
      <c r="G31" s="176">
        <f>35769.129332-F58</f>
        <v>35012.129331999997</v>
      </c>
      <c r="H31" s="176">
        <f t="shared" si="3"/>
        <v>5024.8706680000032</v>
      </c>
      <c r="I31" s="176">
        <f>27502.90454-H58</f>
        <v>26485.90454</v>
      </c>
      <c r="J31" s="61"/>
    </row>
    <row r="32" spans="1:10" ht="14.1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407</v>
      </c>
      <c r="G32" s="176">
        <f>F54</f>
        <v>3282</v>
      </c>
      <c r="H32" s="176">
        <f t="shared" si="3"/>
        <v>11988</v>
      </c>
      <c r="I32" s="176">
        <f>H54</f>
        <v>4633</v>
      </c>
      <c r="J32" s="61"/>
    </row>
    <row r="33" spans="1:13" ht="14.1" customHeight="1" x14ac:dyDescent="0.55000000000000004">
      <c r="A33" s="11"/>
      <c r="B33" s="62"/>
      <c r="C33" s="150" t="s">
        <v>16</v>
      </c>
      <c r="D33" s="184">
        <v>35291</v>
      </c>
      <c r="E33" s="184">
        <v>35000</v>
      </c>
      <c r="F33" s="175">
        <v>104.7285</v>
      </c>
      <c r="G33" s="175">
        <v>16967.72034</v>
      </c>
      <c r="H33" s="175">
        <f t="shared" si="3"/>
        <v>18032.27966</v>
      </c>
      <c r="I33" s="175">
        <v>18340.291430000001</v>
      </c>
      <c r="J33" s="61"/>
    </row>
    <row r="34" spans="1:13" ht="14.1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146.95599000000001</v>
      </c>
      <c r="G34" s="175">
        <f>G35+G36</f>
        <v>17088.503199999999</v>
      </c>
      <c r="H34" s="175">
        <f t="shared" si="3"/>
        <v>9268.4968000000008</v>
      </c>
      <c r="I34" s="175">
        <f>I35+I36</f>
        <v>19697.499950000001</v>
      </c>
      <c r="J34" s="61"/>
    </row>
    <row r="35" spans="1:13" ht="14.1" customHeight="1" x14ac:dyDescent="0.55000000000000004">
      <c r="A35" s="10"/>
      <c r="B35" s="63"/>
      <c r="C35" s="149" t="s">
        <v>8</v>
      </c>
      <c r="D35" s="185">
        <v>24487</v>
      </c>
      <c r="E35" s="222">
        <v>24487</v>
      </c>
      <c r="F35" s="176">
        <f>186.95599-E59-E60</f>
        <v>106.95599000000001</v>
      </c>
      <c r="G35" s="176">
        <f>19928.5032-F59-F60</f>
        <v>16517.503199999999</v>
      </c>
      <c r="H35" s="176">
        <f t="shared" ref="H35:H42" si="4">E35-G35</f>
        <v>7969.4968000000008</v>
      </c>
      <c r="I35" s="176">
        <f>22956.49995-H59-H60</f>
        <v>18893.499950000001</v>
      </c>
      <c r="J35" s="61"/>
    </row>
    <row r="36" spans="1:13" ht="14.1" customHeight="1" thickBot="1" x14ac:dyDescent="0.6">
      <c r="A36" s="10"/>
      <c r="B36" s="63"/>
      <c r="C36" s="270" t="s">
        <v>71</v>
      </c>
      <c r="D36" s="271">
        <v>1870</v>
      </c>
      <c r="E36" s="176">
        <v>1870</v>
      </c>
      <c r="F36" s="272">
        <f>E59</f>
        <v>40</v>
      </c>
      <c r="G36" s="272">
        <f>F59</f>
        <v>571</v>
      </c>
      <c r="H36" s="272">
        <f t="shared" si="4"/>
        <v>1299</v>
      </c>
      <c r="I36" s="272">
        <f>H59</f>
        <v>804</v>
      </c>
      <c r="J36" s="61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19.751999999999999</v>
      </c>
      <c r="G37" s="179">
        <v>1287.549649</v>
      </c>
      <c r="H37" s="179">
        <f t="shared" si="4"/>
        <v>1212.450351</v>
      </c>
      <c r="I37" s="179">
        <v>1132.10805</v>
      </c>
      <c r="J37" s="61"/>
    </row>
    <row r="38" spans="1:13" ht="14.1" customHeight="1" thickBot="1" x14ac:dyDescent="0.6">
      <c r="A38" s="26"/>
      <c r="B38" s="52"/>
      <c r="C38" s="104" t="s">
        <v>11</v>
      </c>
      <c r="D38" s="187">
        <v>969</v>
      </c>
      <c r="E38" s="382">
        <v>969</v>
      </c>
      <c r="F38" s="382"/>
      <c r="G38" s="382">
        <v>445.24642</v>
      </c>
      <c r="H38" s="382">
        <f t="shared" si="4"/>
        <v>523.75358000000006</v>
      </c>
      <c r="I38" s="382">
        <v>451.89886999999999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82">
        <f>E60</f>
        <v>40</v>
      </c>
      <c r="G39" s="382">
        <f>F60</f>
        <v>2840</v>
      </c>
      <c r="H39" s="382">
        <f t="shared" si="4"/>
        <v>1036</v>
      </c>
      <c r="I39" s="382">
        <f>H60</f>
        <v>3259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82">
        <v>19.5243</v>
      </c>
      <c r="G40" s="382">
        <v>7000</v>
      </c>
      <c r="H40" s="382">
        <f t="shared" si="4"/>
        <v>0</v>
      </c>
      <c r="I40" s="382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82"/>
      <c r="G41" s="382"/>
      <c r="H41" s="382">
        <f t="shared" si="4"/>
        <v>6250</v>
      </c>
      <c r="I41" s="382"/>
      <c r="J41" s="61"/>
      <c r="M41" s="379"/>
    </row>
    <row r="42" spans="1:13" ht="14.1" customHeight="1" thickBot="1" x14ac:dyDescent="0.6">
      <c r="A42" s="26"/>
      <c r="B42" s="52"/>
      <c r="C42" s="83" t="s">
        <v>85</v>
      </c>
      <c r="D42" s="187"/>
      <c r="E42" s="179"/>
      <c r="F42" s="382"/>
      <c r="G42" s="382">
        <v>85</v>
      </c>
      <c r="H42" s="382">
        <f t="shared" si="4"/>
        <v>-85</v>
      </c>
      <c r="I42" s="382">
        <v>45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3">
        <f>F23+F26+F37+F38+F39+F40+F41+F42</f>
        <v>1270.5734299999999</v>
      </c>
      <c r="G43" s="383">
        <f t="shared" si="5"/>
        <v>269745.77593100001</v>
      </c>
      <c r="H43" s="188">
        <f t="shared" si="5"/>
        <v>163135.22406900002</v>
      </c>
      <c r="I43" s="383">
        <f>I23+I26+I37+I38+I39+I40+I41+I42</f>
        <v>252100.90479</v>
      </c>
      <c r="J43" s="61"/>
    </row>
    <row r="44" spans="1:13" ht="14.1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4"/>
    </row>
    <row r="45" spans="1:13" ht="14.1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5"/>
      <c r="F50" s="130"/>
      <c r="G50" s="130"/>
      <c r="H50" s="130"/>
      <c r="I50" s="130"/>
      <c r="J50" s="292"/>
    </row>
    <row r="51" spans="1:10" ht="33" customHeight="1" x14ac:dyDescent="0.55000000000000004">
      <c r="A51" s="8"/>
      <c r="B51" s="55"/>
      <c r="C51" s="391" t="s">
        <v>126</v>
      </c>
      <c r="D51" s="391"/>
      <c r="E51" s="391"/>
      <c r="F51" s="391"/>
      <c r="G51" s="391"/>
      <c r="H51" s="391"/>
      <c r="I51" s="280"/>
      <c r="J51" s="282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3" t="s">
        <v>17</v>
      </c>
      <c r="D53" s="167" t="s">
        <v>124</v>
      </c>
      <c r="E53" s="167" t="str">
        <f>F22</f>
        <v>FANGST UKE 25</v>
      </c>
      <c r="F53" s="167" t="str">
        <f>G22</f>
        <v>FANGST T.O.M UKE 25</v>
      </c>
      <c r="G53" s="167" t="str">
        <f>H22</f>
        <v>RESTKVOTER UKE 25</v>
      </c>
      <c r="H53" s="167" t="str">
        <f>I22</f>
        <v>FANGST T.O.M. UKE 25 2020</v>
      </c>
      <c r="I53" s="64"/>
      <c r="J53" s="61"/>
    </row>
    <row r="54" spans="1:10" ht="14.1" customHeight="1" x14ac:dyDescent="0.55000000000000004">
      <c r="A54" s="8"/>
      <c r="B54" s="55"/>
      <c r="C54" s="143" t="s">
        <v>123</v>
      </c>
      <c r="D54" s="404">
        <v>15270</v>
      </c>
      <c r="E54" s="172">
        <f>E58+E57+E56+E55</f>
        <v>407</v>
      </c>
      <c r="F54" s="172">
        <f>F58+F57+F56+F55</f>
        <v>3282</v>
      </c>
      <c r="G54" s="404">
        <f>D54-F54</f>
        <v>11988</v>
      </c>
      <c r="H54" s="172">
        <f>H58+H57+H56+H55</f>
        <v>4633</v>
      </c>
      <c r="I54" s="64"/>
      <c r="J54" s="61"/>
    </row>
    <row r="55" spans="1:10" ht="14.1" customHeight="1" x14ac:dyDescent="0.55000000000000004">
      <c r="A55" s="8"/>
      <c r="B55" s="55"/>
      <c r="C55" s="149" t="s">
        <v>20</v>
      </c>
      <c r="D55" s="405"/>
      <c r="E55" s="176">
        <v>144</v>
      </c>
      <c r="F55" s="176">
        <v>638</v>
      </c>
      <c r="G55" s="405"/>
      <c r="H55" s="176">
        <v>1079</v>
      </c>
      <c r="I55" s="64"/>
      <c r="J55" s="61"/>
    </row>
    <row r="56" spans="1:10" ht="14.1" customHeight="1" x14ac:dyDescent="0.55000000000000004">
      <c r="A56" s="8"/>
      <c r="B56" s="55"/>
      <c r="C56" s="149" t="s">
        <v>56</v>
      </c>
      <c r="D56" s="405"/>
      <c r="E56" s="176">
        <v>101</v>
      </c>
      <c r="F56" s="176">
        <v>756</v>
      </c>
      <c r="G56" s="405"/>
      <c r="H56" s="176">
        <v>1174</v>
      </c>
      <c r="I56" s="64"/>
      <c r="J56" s="61"/>
    </row>
    <row r="57" spans="1:10" ht="14.1" customHeight="1" x14ac:dyDescent="0.55000000000000004">
      <c r="A57" s="8"/>
      <c r="B57" s="55"/>
      <c r="C57" s="149" t="s">
        <v>57</v>
      </c>
      <c r="D57" s="405"/>
      <c r="E57" s="176">
        <v>95</v>
      </c>
      <c r="F57" s="176">
        <v>1131</v>
      </c>
      <c r="G57" s="405"/>
      <c r="H57" s="176">
        <v>1363</v>
      </c>
      <c r="I57" s="64"/>
      <c r="J57" s="61"/>
    </row>
    <row r="58" spans="1:10" ht="14.1" customHeight="1" thickBot="1" x14ac:dyDescent="0.6">
      <c r="A58" s="8"/>
      <c r="B58" s="55"/>
      <c r="C58" s="281" t="s">
        <v>69</v>
      </c>
      <c r="D58" s="406"/>
      <c r="E58" s="177">
        <v>67</v>
      </c>
      <c r="F58" s="177">
        <v>757</v>
      </c>
      <c r="G58" s="406"/>
      <c r="H58" s="177">
        <v>1017</v>
      </c>
      <c r="I58" s="64"/>
      <c r="J58" s="61"/>
    </row>
    <row r="59" spans="1:10" ht="14.1" customHeight="1" thickBot="1" x14ac:dyDescent="0.6">
      <c r="A59" s="8"/>
      <c r="B59" s="55"/>
      <c r="C59" s="146" t="s">
        <v>121</v>
      </c>
      <c r="D59" s="284">
        <v>1870</v>
      </c>
      <c r="E59" s="284">
        <v>40</v>
      </c>
      <c r="F59" s="284">
        <v>571</v>
      </c>
      <c r="G59" s="284">
        <f>D59-F59</f>
        <v>1299</v>
      </c>
      <c r="H59" s="284">
        <v>804</v>
      </c>
      <c r="I59" s="64"/>
      <c r="J59" s="61"/>
    </row>
    <row r="60" spans="1:10" ht="14.1" customHeight="1" thickBot="1" x14ac:dyDescent="0.6">
      <c r="A60" s="8"/>
      <c r="B60" s="55"/>
      <c r="C60" s="147" t="s">
        <v>122</v>
      </c>
      <c r="D60" s="179">
        <v>3833</v>
      </c>
      <c r="E60" s="179">
        <v>40</v>
      </c>
      <c r="F60" s="179">
        <v>2840</v>
      </c>
      <c r="G60" s="179">
        <f>D60-F60</f>
        <v>993</v>
      </c>
      <c r="H60" s="179">
        <v>3259</v>
      </c>
      <c r="I60" s="64"/>
      <c r="J60" s="61"/>
    </row>
    <row r="61" spans="1:10" ht="14.1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55000000000000004">
      <c r="B91" s="5"/>
      <c r="C91" s="289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9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392" t="s">
        <v>1</v>
      </c>
      <c r="D94" s="393"/>
      <c r="E94" s="392" t="s">
        <v>18</v>
      </c>
      <c r="F94" s="410"/>
      <c r="G94" s="392" t="s">
        <v>19</v>
      </c>
      <c r="H94" s="393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0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0"/>
    </row>
    <row r="97" spans="1:10" ht="14.1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0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0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7"/>
      <c r="D100" s="277"/>
      <c r="E100" s="277"/>
      <c r="F100" s="277"/>
      <c r="G100" s="277"/>
      <c r="H100" s="277"/>
      <c r="I100" s="140"/>
      <c r="J100" s="139"/>
    </row>
    <row r="101" spans="1:10" ht="14.1" customHeight="1" thickBot="1" x14ac:dyDescent="0.6">
      <c r="A101" s="26"/>
      <c r="B101" s="296"/>
      <c r="C101" s="130"/>
      <c r="D101" s="285"/>
      <c r="E101" s="130"/>
      <c r="F101" s="130"/>
      <c r="G101" s="130"/>
      <c r="H101" s="130"/>
      <c r="I101" s="114"/>
      <c r="J101" s="292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7"/>
      <c r="E102" s="277"/>
      <c r="F102" s="277"/>
      <c r="G102" s="277"/>
      <c r="H102" s="277"/>
      <c r="I102" s="141"/>
      <c r="J102" s="139"/>
    </row>
    <row r="103" spans="1:10" ht="11.25" customHeight="1" thickBot="1" x14ac:dyDescent="0.7">
      <c r="A103" s="26"/>
      <c r="B103" s="52"/>
      <c r="C103" s="287"/>
      <c r="D103" s="287"/>
      <c r="E103" s="287"/>
      <c r="F103" s="287"/>
      <c r="G103" s="287"/>
      <c r="H103" s="287"/>
      <c r="I103" s="287"/>
      <c r="J103" s="297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25</v>
      </c>
      <c r="G104" s="108" t="str">
        <f>G22</f>
        <v>FANGST T.O.M UKE 25</v>
      </c>
      <c r="H104" s="108" t="str">
        <f>H22</f>
        <v>RESTKVOTER UKE 25</v>
      </c>
      <c r="I104" s="108" t="str">
        <f>I22</f>
        <v>FANGST T.O.M. UKE 25 2020</v>
      </c>
      <c r="J104" s="53"/>
    </row>
    <row r="105" spans="1:10" ht="14.1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27.454360000000001</v>
      </c>
      <c r="G105" s="172">
        <f t="shared" si="6"/>
        <v>39730.45046</v>
      </c>
      <c r="H105" s="181">
        <f t="shared" si="6"/>
        <v>7715.5495399999973</v>
      </c>
      <c r="I105" s="172">
        <f t="shared" si="6"/>
        <v>24970.51757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46621</v>
      </c>
      <c r="F106" s="173">
        <v>27.454360000000001</v>
      </c>
      <c r="G106" s="173">
        <v>39226.532740000002</v>
      </c>
      <c r="H106" s="173">
        <f>E106-G106</f>
        <v>7394.4672599999976</v>
      </c>
      <c r="I106" s="173">
        <v>24731.166570000001</v>
      </c>
      <c r="J106" s="61"/>
    </row>
    <row r="107" spans="1:10" ht="14.1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503.91771999999997</v>
      </c>
      <c r="H107" s="174">
        <f>E107-G107</f>
        <v>321.08228000000003</v>
      </c>
      <c r="I107" s="174">
        <v>239.351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556.66741000000002</v>
      </c>
      <c r="G108" s="172">
        <f t="shared" si="7"/>
        <v>27085.377710000001</v>
      </c>
      <c r="H108" s="181">
        <f t="shared" si="7"/>
        <v>49166.622289999999</v>
      </c>
      <c r="I108" s="172">
        <f t="shared" si="7"/>
        <v>32428.79148</v>
      </c>
      <c r="J108" s="61"/>
    </row>
    <row r="109" spans="1:10" ht="14.1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512.71666000000005</v>
      </c>
      <c r="G109" s="175">
        <f t="shared" si="8"/>
        <v>20970.062550000002</v>
      </c>
      <c r="H109" s="184">
        <f t="shared" si="8"/>
        <v>37266.937449999998</v>
      </c>
      <c r="I109" s="175">
        <f t="shared" si="8"/>
        <v>25345.94915</v>
      </c>
      <c r="J109" s="61"/>
    </row>
    <row r="110" spans="1:10" ht="14.1" customHeight="1" x14ac:dyDescent="0.55000000000000004">
      <c r="A110" s="69"/>
      <c r="B110" s="63"/>
      <c r="C110" s="149" t="s">
        <v>20</v>
      </c>
      <c r="D110" s="185">
        <v>14200</v>
      </c>
      <c r="E110" s="176">
        <v>15834</v>
      </c>
      <c r="F110" s="176">
        <v>41.312370000000001</v>
      </c>
      <c r="G110" s="176">
        <v>2981.8146400000001</v>
      </c>
      <c r="H110" s="176">
        <f>E110-G110</f>
        <v>12852.185359999999</v>
      </c>
      <c r="I110" s="176">
        <v>3332.1888600000002</v>
      </c>
      <c r="J110" s="61"/>
    </row>
    <row r="111" spans="1:10" ht="14.1" customHeight="1" x14ac:dyDescent="0.55000000000000004">
      <c r="A111" s="69"/>
      <c r="B111" s="63"/>
      <c r="C111" s="149" t="s">
        <v>21</v>
      </c>
      <c r="D111" s="185">
        <v>14540</v>
      </c>
      <c r="E111" s="176">
        <v>16205</v>
      </c>
      <c r="F111" s="176">
        <v>170.39201</v>
      </c>
      <c r="G111" s="176">
        <v>7216.9470300000003</v>
      </c>
      <c r="H111" s="176">
        <f t="shared" ref="H111:H119" si="9">E111-G111</f>
        <v>8988.0529700000006</v>
      </c>
      <c r="I111" s="176">
        <v>7659.3041400000002</v>
      </c>
      <c r="J111" s="61"/>
    </row>
    <row r="112" spans="1:10" ht="14.1" customHeight="1" x14ac:dyDescent="0.55000000000000004">
      <c r="A112" s="69"/>
      <c r="B112" s="63"/>
      <c r="C112" s="149" t="s">
        <v>22</v>
      </c>
      <c r="D112" s="185">
        <v>14828</v>
      </c>
      <c r="E112" s="176">
        <v>16580</v>
      </c>
      <c r="F112" s="176">
        <v>155.21495999999999</v>
      </c>
      <c r="G112" s="176">
        <v>7235.7344199999998</v>
      </c>
      <c r="H112" s="176">
        <f t="shared" si="9"/>
        <v>9344.2655799999993</v>
      </c>
      <c r="I112" s="176">
        <v>8447.5322300000007</v>
      </c>
      <c r="J112" s="61"/>
    </row>
    <row r="113" spans="1:10" ht="14.1" customHeight="1" x14ac:dyDescent="0.55000000000000004">
      <c r="A113" s="69"/>
      <c r="B113" s="63"/>
      <c r="C113" s="149" t="s">
        <v>69</v>
      </c>
      <c r="D113" s="185">
        <v>9492</v>
      </c>
      <c r="E113" s="176">
        <v>9618</v>
      </c>
      <c r="F113" s="176">
        <v>145.79732000000001</v>
      </c>
      <c r="G113" s="176">
        <v>3535.56646</v>
      </c>
      <c r="H113" s="176">
        <f t="shared" si="9"/>
        <v>6082.43354</v>
      </c>
      <c r="I113" s="176">
        <v>5906.9239200000002</v>
      </c>
      <c r="J113" s="61"/>
    </row>
    <row r="114" spans="1:10" ht="14.1" customHeight="1" x14ac:dyDescent="0.55000000000000004">
      <c r="A114" s="69"/>
      <c r="B114" s="63"/>
      <c r="C114" s="150" t="s">
        <v>27</v>
      </c>
      <c r="D114" s="184">
        <v>12480</v>
      </c>
      <c r="E114" s="175">
        <v>11822</v>
      </c>
      <c r="F114" s="175">
        <v>29.2178</v>
      </c>
      <c r="G114" s="175">
        <v>5151.8707299999996</v>
      </c>
      <c r="H114" s="175">
        <f t="shared" si="9"/>
        <v>6670.1292700000004</v>
      </c>
      <c r="I114" s="175">
        <v>6073.7867100000003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6193</v>
      </c>
      <c r="F115" s="198">
        <v>14.732950000000001</v>
      </c>
      <c r="G115" s="198">
        <v>963.44443000000001</v>
      </c>
      <c r="H115" s="198">
        <f t="shared" si="9"/>
        <v>5229.5555700000004</v>
      </c>
      <c r="I115" s="198">
        <v>1009.05562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81">
        <v>379</v>
      </c>
      <c r="F116" s="382"/>
      <c r="G116" s="382">
        <v>34.99194</v>
      </c>
      <c r="H116" s="381">
        <f t="shared" si="9"/>
        <v>344.00806</v>
      </c>
      <c r="I116" s="382">
        <v>9.4123000000000001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0.70342000000000005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/>
      <c r="H118" s="179">
        <f t="shared" si="9"/>
        <v>3000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/>
      <c r="G119" s="179">
        <v>43</v>
      </c>
      <c r="H119" s="179">
        <f t="shared" si="9"/>
        <v>-43</v>
      </c>
      <c r="I119" s="179">
        <v>9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3">
        <f t="shared" si="10"/>
        <v>584.82519000000002</v>
      </c>
      <c r="G120" s="383">
        <f t="shared" si="10"/>
        <v>67193.820110000001</v>
      </c>
      <c r="H120" s="188">
        <f t="shared" si="10"/>
        <v>60183.179889999999</v>
      </c>
      <c r="I120" s="383">
        <f t="shared" si="10"/>
        <v>57717.72135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5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5"/>
      <c r="E126" s="295"/>
      <c r="F126" s="295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55000000000000004">
      <c r="A128" s="27"/>
      <c r="B128" s="19"/>
      <c r="C128" s="288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8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8"/>
      <c r="I130" s="298"/>
      <c r="J130" s="299"/>
    </row>
    <row r="131" spans="1:10" ht="15" customHeight="1" thickBot="1" x14ac:dyDescent="0.6">
      <c r="A131" s="26"/>
      <c r="B131" s="50"/>
      <c r="C131" s="392" t="s">
        <v>1</v>
      </c>
      <c r="D131" s="393"/>
      <c r="E131" s="392" t="s">
        <v>18</v>
      </c>
      <c r="F131" s="393"/>
      <c r="G131" s="392" t="s">
        <v>19</v>
      </c>
      <c r="H131" s="393"/>
      <c r="I131" s="87"/>
      <c r="J131" s="61"/>
    </row>
    <row r="132" spans="1:10" ht="14.1" customHeight="1" x14ac:dyDescent="0.55000000000000004">
      <c r="A132" s="26"/>
      <c r="B132" s="52"/>
      <c r="C132" s="228" t="s">
        <v>25</v>
      </c>
      <c r="D132" s="229">
        <v>182404</v>
      </c>
      <c r="E132" s="230" t="s">
        <v>4</v>
      </c>
      <c r="F132" s="231">
        <v>66114</v>
      </c>
      <c r="G132" s="232" t="s">
        <v>23</v>
      </c>
      <c r="H132" s="231">
        <v>7469</v>
      </c>
      <c r="I132" s="87"/>
      <c r="J132" s="61"/>
    </row>
    <row r="133" spans="1:10" ht="14.1" customHeight="1" x14ac:dyDescent="0.55000000000000004">
      <c r="A133" s="26"/>
      <c r="B133" s="52"/>
      <c r="C133" s="228" t="s">
        <v>2</v>
      </c>
      <c r="D133" s="229">
        <v>12000</v>
      </c>
      <c r="E133" s="232" t="s">
        <v>5</v>
      </c>
      <c r="F133" s="229">
        <v>67901</v>
      </c>
      <c r="G133" s="232" t="s">
        <v>65</v>
      </c>
      <c r="H133" s="229">
        <v>50926</v>
      </c>
      <c r="I133" s="87"/>
      <c r="J133" s="61"/>
    </row>
    <row r="134" spans="1:10" ht="14.1" customHeight="1" x14ac:dyDescent="0.55000000000000004">
      <c r="A134" s="26"/>
      <c r="B134" s="52"/>
      <c r="C134" s="233" t="s">
        <v>63</v>
      </c>
      <c r="D134" s="229">
        <v>3375</v>
      </c>
      <c r="E134" s="232" t="s">
        <v>36</v>
      </c>
      <c r="F134" s="229">
        <v>44671</v>
      </c>
      <c r="G134" s="232" t="s">
        <v>66</v>
      </c>
      <c r="H134" s="229">
        <v>9506</v>
      </c>
      <c r="I134" s="87"/>
      <c r="J134" s="61"/>
    </row>
    <row r="135" spans="1:10" ht="14.1" customHeight="1" thickBot="1" x14ac:dyDescent="0.6">
      <c r="A135" s="26"/>
      <c r="B135" s="20"/>
      <c r="C135" s="234"/>
      <c r="D135" s="235"/>
      <c r="E135" s="235" t="s">
        <v>98</v>
      </c>
      <c r="F135" s="229">
        <v>3718</v>
      </c>
      <c r="G135" s="228"/>
      <c r="H135" s="234"/>
      <c r="I135" s="87"/>
      <c r="J135" s="61"/>
    </row>
    <row r="136" spans="1:10" ht="12" customHeight="1" thickBot="1" x14ac:dyDescent="0.6">
      <c r="A136" s="26"/>
      <c r="B136" s="52"/>
      <c r="C136" s="236" t="s">
        <v>29</v>
      </c>
      <c r="D136" s="237">
        <f>D132+D133+D134</f>
        <v>197779</v>
      </c>
      <c r="E136" s="238" t="s">
        <v>6</v>
      </c>
      <c r="F136" s="237">
        <f>F132+F133+F134+F135</f>
        <v>182404</v>
      </c>
      <c r="G136" s="239" t="s">
        <v>5</v>
      </c>
      <c r="H136" s="240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41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25</v>
      </c>
      <c r="G140" s="108" t="str">
        <f>G22</f>
        <v>FANGST T.O.M UKE 25</v>
      </c>
      <c r="H140" s="108" t="str">
        <f>H22</f>
        <v>RESTKVOTER UKE 25</v>
      </c>
      <c r="I140" s="108" t="str">
        <f>I22</f>
        <v>FANGST T.O.M. UKE 25 2020</v>
      </c>
      <c r="J140" s="49"/>
    </row>
    <row r="141" spans="1:10" ht="14.1" customHeight="1" x14ac:dyDescent="0.55000000000000004">
      <c r="A141" s="26"/>
      <c r="B141" s="52"/>
      <c r="C141" s="143" t="s">
        <v>62</v>
      </c>
      <c r="D141" s="181">
        <f t="shared" ref="D141:I141" si="11">D142+D143+D144</f>
        <v>66114</v>
      </c>
      <c r="E141" s="199">
        <f t="shared" si="11"/>
        <v>60194</v>
      </c>
      <c r="F141" s="200">
        <f t="shared" si="11"/>
        <v>323.73540000000003</v>
      </c>
      <c r="G141" s="200">
        <f t="shared" si="11"/>
        <v>35145.557670000002</v>
      </c>
      <c r="H141" s="200">
        <f t="shared" si="11"/>
        <v>25048.442329999998</v>
      </c>
      <c r="I141" s="200">
        <f t="shared" si="11"/>
        <v>35452.635990000002</v>
      </c>
      <c r="J141" s="61"/>
    </row>
    <row r="142" spans="1:10" ht="14.1" customHeight="1" x14ac:dyDescent="0.55000000000000004">
      <c r="A142" s="26"/>
      <c r="B142" s="52"/>
      <c r="C142" s="144" t="s">
        <v>10</v>
      </c>
      <c r="D142" s="182">
        <v>52891</v>
      </c>
      <c r="E142" s="201">
        <v>48101</v>
      </c>
      <c r="F142" s="202">
        <v>323.73540000000003</v>
      </c>
      <c r="G142" s="202">
        <v>31174.83497</v>
      </c>
      <c r="H142" s="202">
        <f>E142-G142</f>
        <v>16926.16503</v>
      </c>
      <c r="I142" s="202">
        <v>31851.222519999999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12723</v>
      </c>
      <c r="E143" s="201">
        <v>11593</v>
      </c>
      <c r="F143" s="202"/>
      <c r="G143" s="202">
        <v>3970.7226999999998</v>
      </c>
      <c r="H143" s="202">
        <f>E143-G143</f>
        <v>7622.2772999999997</v>
      </c>
      <c r="I143" s="202">
        <v>3601.41347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2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3">
        <v>44671</v>
      </c>
      <c r="E145" s="205">
        <v>43832</v>
      </c>
      <c r="F145" s="206">
        <v>2412.7112000000002</v>
      </c>
      <c r="G145" s="206">
        <f>15063.8396+1488</f>
        <v>16551.839599999999</v>
      </c>
      <c r="H145" s="206">
        <f>E145-G145</f>
        <v>27280.160400000001</v>
      </c>
      <c r="I145" s="206">
        <v>14818.220869999999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I146" si="12">D147+D152+D155</f>
        <v>69225</v>
      </c>
      <c r="E146" s="207">
        <f t="shared" si="12"/>
        <v>66018</v>
      </c>
      <c r="F146" s="208">
        <f t="shared" si="12"/>
        <v>626.84298999999999</v>
      </c>
      <c r="G146" s="208">
        <f t="shared" si="12"/>
        <v>36686.487939999999</v>
      </c>
      <c r="H146" s="208">
        <f t="shared" si="12"/>
        <v>29331.512060000001</v>
      </c>
      <c r="I146" s="208">
        <f t="shared" si="12"/>
        <v>33106.360489999999</v>
      </c>
      <c r="J146" s="53"/>
    </row>
    <row r="147" spans="1:10" ht="14.1" customHeight="1" x14ac:dyDescent="0.55000000000000004">
      <c r="A147" s="26"/>
      <c r="B147" s="50"/>
      <c r="C147" s="148" t="s">
        <v>91</v>
      </c>
      <c r="D147" s="245">
        <f>D148+D149+D150+D151</f>
        <v>52250</v>
      </c>
      <c r="E147" s="209">
        <f>E148+E149+E150+E151</f>
        <v>49859</v>
      </c>
      <c r="F147" s="210">
        <f>F148+F149+F150+F151</f>
        <v>442.91546</v>
      </c>
      <c r="G147" s="210">
        <f>G148+G149+G151+G150</f>
        <v>27067.960039999998</v>
      </c>
      <c r="H147" s="210">
        <f>H148+H149+H150+H151</f>
        <v>22791.039960000002</v>
      </c>
      <c r="I147" s="210">
        <f>I148+I149+I150+I151</f>
        <v>23887.871810000001</v>
      </c>
      <c r="J147" s="49"/>
    </row>
    <row r="148" spans="1:10" ht="14.1" customHeight="1" x14ac:dyDescent="0.55000000000000004">
      <c r="A148" s="10"/>
      <c r="B148" s="22"/>
      <c r="C148" s="149" t="s">
        <v>20</v>
      </c>
      <c r="D148" s="185">
        <v>13835</v>
      </c>
      <c r="E148" s="211">
        <v>14723</v>
      </c>
      <c r="F148" s="193">
        <v>95.233419999999995</v>
      </c>
      <c r="G148" s="193">
        <v>5831.8262400000003</v>
      </c>
      <c r="H148" s="193">
        <f>E148-G148</f>
        <v>8891.1737599999997</v>
      </c>
      <c r="I148" s="193">
        <v>4898.8632799999996</v>
      </c>
      <c r="J148" s="300"/>
    </row>
    <row r="149" spans="1:10" ht="14.1" customHeight="1" x14ac:dyDescent="0.55000000000000004">
      <c r="A149" s="10"/>
      <c r="B149" s="63"/>
      <c r="C149" s="149" t="s">
        <v>21</v>
      </c>
      <c r="D149" s="185">
        <v>13889</v>
      </c>
      <c r="E149" s="211">
        <v>12292</v>
      </c>
      <c r="F149" s="193">
        <v>65.839389999999995</v>
      </c>
      <c r="G149" s="193">
        <v>7488.5029800000002</v>
      </c>
      <c r="H149" s="193">
        <f>E149-G149</f>
        <v>4803.4970199999998</v>
      </c>
      <c r="I149" s="193">
        <v>6441.8406299999997</v>
      </c>
      <c r="J149" s="48"/>
    </row>
    <row r="150" spans="1:10" ht="14.1" customHeight="1" x14ac:dyDescent="0.55000000000000004">
      <c r="A150" s="10"/>
      <c r="B150" s="63"/>
      <c r="C150" s="149" t="s">
        <v>22</v>
      </c>
      <c r="D150" s="185">
        <v>13501</v>
      </c>
      <c r="E150" s="211">
        <v>12090</v>
      </c>
      <c r="F150" s="193">
        <v>54.806049999999999</v>
      </c>
      <c r="G150" s="193">
        <f>6696.02481-843</f>
        <v>5853.0248099999999</v>
      </c>
      <c r="H150" s="193">
        <f>E150-G150</f>
        <v>6236.9751900000001</v>
      </c>
      <c r="I150" s="193">
        <v>7087.7233500000002</v>
      </c>
      <c r="J150" s="48"/>
    </row>
    <row r="151" spans="1:10" ht="14.1" customHeight="1" x14ac:dyDescent="0.55000000000000004">
      <c r="A151" s="10"/>
      <c r="B151" s="63"/>
      <c r="C151" s="149" t="s">
        <v>69</v>
      </c>
      <c r="D151" s="185">
        <v>11025</v>
      </c>
      <c r="E151" s="211">
        <v>10754</v>
      </c>
      <c r="F151" s="193">
        <v>227.03659999999999</v>
      </c>
      <c r="G151" s="193">
        <f>8539.60601-645</f>
        <v>7894.6060099999995</v>
      </c>
      <c r="H151" s="193">
        <f>E151-G151</f>
        <v>2859.3939900000005</v>
      </c>
      <c r="I151" s="193">
        <v>5459.4445500000002</v>
      </c>
      <c r="J151" s="48"/>
    </row>
    <row r="152" spans="1:10" ht="14.1" customHeight="1" x14ac:dyDescent="0.55000000000000004">
      <c r="A152" s="11"/>
      <c r="B152" s="62"/>
      <c r="C152" s="150" t="s">
        <v>16</v>
      </c>
      <c r="D152" s="184">
        <f>D154+D153</f>
        <v>7469</v>
      </c>
      <c r="E152" s="212">
        <v>6867</v>
      </c>
      <c r="F152" s="213">
        <v>3.4411499999999999</v>
      </c>
      <c r="G152" s="213">
        <v>5355.6163699999997</v>
      </c>
      <c r="H152" s="213">
        <f>H153+H154</f>
        <v>1511.3836300000003</v>
      </c>
      <c r="I152" s="213">
        <v>5705.5210399999996</v>
      </c>
      <c r="J152" s="301"/>
    </row>
    <row r="153" spans="1:10" ht="14.1" customHeight="1" x14ac:dyDescent="0.55000000000000004">
      <c r="A153" s="26"/>
      <c r="B153" s="52"/>
      <c r="C153" s="149" t="s">
        <v>38</v>
      </c>
      <c r="D153" s="185">
        <v>6969</v>
      </c>
      <c r="E153" s="211">
        <v>6367</v>
      </c>
      <c r="F153" s="193"/>
      <c r="G153" s="193">
        <v>5313.1957499999999</v>
      </c>
      <c r="H153" s="193">
        <f>E153-G153</f>
        <v>1053.8042500000001</v>
      </c>
      <c r="I153" s="193">
        <v>5669.7935399999997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>
        <f>F152-F153</f>
        <v>3.4411499999999999</v>
      </c>
      <c r="G154" s="193">
        <f>G152-G153</f>
        <v>42.420619999999872</v>
      </c>
      <c r="H154" s="193">
        <f t="shared" ref="H154:H159" si="13">E154-G154</f>
        <v>457.57938000000013</v>
      </c>
      <c r="I154" s="193">
        <f>I152-I153</f>
        <v>35.727499999999964</v>
      </c>
      <c r="J154" s="302"/>
    </row>
    <row r="155" spans="1:10" ht="14.7" thickBot="1" x14ac:dyDescent="0.6">
      <c r="A155" s="51"/>
      <c r="B155" s="52"/>
      <c r="C155" s="151" t="s">
        <v>66</v>
      </c>
      <c r="D155" s="197">
        <v>9506</v>
      </c>
      <c r="E155" s="214">
        <v>9292</v>
      </c>
      <c r="F155" s="215">
        <v>180.48638</v>
      </c>
      <c r="G155" s="215">
        <v>4262.9115300000003</v>
      </c>
      <c r="H155" s="215">
        <f t="shared" si="13"/>
        <v>5029.0884699999997</v>
      </c>
      <c r="I155" s="215">
        <v>3512.9676399999998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12.69735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80.183999999999997</v>
      </c>
      <c r="H157" s="217">
        <f t="shared" si="13"/>
        <v>169.816</v>
      </c>
      <c r="I157" s="217">
        <v>216.53579999999999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>
        <v>23.395430000000001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6.8" thickBot="1" x14ac:dyDescent="0.6">
      <c r="A159" s="51"/>
      <c r="B159" s="52"/>
      <c r="C159" s="128" t="s">
        <v>85</v>
      </c>
      <c r="D159" s="224"/>
      <c r="E159" s="218"/>
      <c r="F159" s="219">
        <v>1</v>
      </c>
      <c r="G159" s="219">
        <v>422</v>
      </c>
      <c r="H159" s="219">
        <f t="shared" si="13"/>
        <v>-422</v>
      </c>
      <c r="I159" s="219">
        <v>567</v>
      </c>
      <c r="J159" s="53"/>
    </row>
    <row r="160" spans="1:10" ht="14.25" customHeight="1" thickBot="1" x14ac:dyDescent="0.6">
      <c r="A160" s="2"/>
      <c r="B160" s="50"/>
      <c r="C160" s="15" t="s">
        <v>7</v>
      </c>
      <c r="D160" s="188">
        <f>D141+D145+D146+D156+D157+D158</f>
        <v>182404</v>
      </c>
      <c r="E160" s="220">
        <f>E141+E145+E146+E156+E157+E158</f>
        <v>172438</v>
      </c>
      <c r="F160" s="180">
        <f>F141+F145+F146+F156+F157+F158+F159</f>
        <v>3387.6850200000003</v>
      </c>
      <c r="G160" s="180">
        <f>G141+G145+G146+G156+G157+G158+G159</f>
        <v>90906.299220000001</v>
      </c>
      <c r="H160" s="180">
        <f>H141+H145+H146+H156+H157+H158+H159</f>
        <v>81531.700779999999</v>
      </c>
      <c r="I160" s="180">
        <f>I141+I145+I146+I156+I157+I158+I159</f>
        <v>86173.450499999992</v>
      </c>
      <c r="J160" s="303"/>
    </row>
    <row r="161" spans="1:10" ht="14.25" customHeight="1" x14ac:dyDescent="0.55000000000000004">
      <c r="A161" s="2"/>
      <c r="B161" s="50"/>
      <c r="C161" s="244" t="s">
        <v>99</v>
      </c>
      <c r="D161" s="17"/>
      <c r="E161" s="17"/>
      <c r="F161" s="17"/>
      <c r="G161" s="17"/>
      <c r="H161" s="103"/>
      <c r="I161" s="103"/>
      <c r="J161" s="303"/>
    </row>
    <row r="162" spans="1:10" ht="14.25" customHeight="1" x14ac:dyDescent="0.55000000000000004">
      <c r="A162" s="1"/>
      <c r="B162" s="50"/>
      <c r="C162" s="241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55000000000000004">
      <c r="A163" s="1"/>
      <c r="B163" s="50"/>
      <c r="C163" s="116" t="s">
        <v>142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55000000000000004">
      <c r="A164" s="1"/>
      <c r="B164" s="50"/>
      <c r="C164" s="380" t="s">
        <v>135</v>
      </c>
      <c r="D164" s="17"/>
      <c r="E164" s="17"/>
      <c r="F164" s="17"/>
      <c r="G164" s="17"/>
      <c r="H164" s="103"/>
      <c r="I164" s="103"/>
      <c r="J164" s="49"/>
    </row>
    <row r="165" spans="1:10" ht="15.6" x14ac:dyDescent="0.55000000000000004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6" x14ac:dyDescent="0.55000000000000004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6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55000000000000004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55000000000000004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55000000000000004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55000000000000004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55000000000000004">
      <c r="A172" s="26"/>
      <c r="B172" s="6"/>
      <c r="C172" s="288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6">
      <c r="A173" s="26"/>
      <c r="B173" s="6"/>
      <c r="C173" s="288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6">
      <c r="A174" s="51"/>
      <c r="B174" s="274"/>
      <c r="C174" s="275"/>
      <c r="D174" s="275"/>
      <c r="E174" s="275"/>
      <c r="F174" s="275"/>
      <c r="G174" s="275"/>
      <c r="H174" s="275"/>
      <c r="I174" s="275"/>
      <c r="J174" s="276"/>
    </row>
    <row r="175" spans="1:10" ht="14.1" customHeight="1" thickBot="1" x14ac:dyDescent="0.6">
      <c r="A175" s="51"/>
      <c r="B175" s="52"/>
      <c r="C175" s="402" t="s">
        <v>1</v>
      </c>
      <c r="D175" s="403"/>
      <c r="E175" s="71"/>
      <c r="F175" s="71"/>
      <c r="G175" s="71"/>
      <c r="H175" s="51"/>
      <c r="I175" s="51"/>
      <c r="J175" s="53"/>
    </row>
    <row r="176" spans="1:10" ht="14.1" customHeight="1" thickBot="1" x14ac:dyDescent="0.6">
      <c r="A176" s="51"/>
      <c r="B176" s="52"/>
      <c r="C176" s="72" t="s">
        <v>25</v>
      </c>
      <c r="D176" s="227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6">
      <c r="A177" s="51"/>
      <c r="B177" s="52"/>
      <c r="C177" s="72" t="s">
        <v>2</v>
      </c>
      <c r="D177" s="227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6">
      <c r="A178" s="51"/>
      <c r="B178" s="52"/>
      <c r="C178" s="72" t="s">
        <v>26</v>
      </c>
      <c r="D178" s="227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6">
      <c r="A179" s="51"/>
      <c r="B179" s="52"/>
      <c r="C179" s="72" t="s">
        <v>29</v>
      </c>
      <c r="D179" s="227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55000000000000004">
      <c r="A180" s="51"/>
      <c r="B180" s="52"/>
      <c r="C180" s="91"/>
      <c r="D180" s="259"/>
      <c r="E180" s="71"/>
      <c r="F180" s="71"/>
      <c r="G180" s="71"/>
      <c r="H180" s="51"/>
      <c r="I180" s="51"/>
      <c r="J180" s="53"/>
    </row>
    <row r="181" spans="1:10" ht="3.75" customHeight="1" thickBot="1" x14ac:dyDescent="0.6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55000000000000004">
      <c r="A182" s="51"/>
      <c r="B182" s="52"/>
      <c r="C182" s="24" t="s">
        <v>125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6">
      <c r="A183" s="51"/>
      <c r="B183" s="305"/>
      <c r="C183" s="119"/>
      <c r="D183" s="119"/>
      <c r="E183" s="119"/>
      <c r="F183" s="119"/>
      <c r="G183" s="119"/>
      <c r="H183" s="119"/>
      <c r="I183" s="119"/>
      <c r="J183" s="306"/>
    </row>
    <row r="184" spans="1:10" ht="61.5" customHeight="1" thickBot="1" x14ac:dyDescent="0.6">
      <c r="A184" s="2"/>
      <c r="B184" s="74"/>
      <c r="C184" s="108" t="s">
        <v>17</v>
      </c>
      <c r="D184" s="169" t="s">
        <v>18</v>
      </c>
      <c r="E184" s="108" t="str">
        <f>F22</f>
        <v>FANGST UKE 25</v>
      </c>
      <c r="F184" s="108" t="str">
        <f>G22</f>
        <v>FANGST T.O.M UKE 25</v>
      </c>
      <c r="G184" s="168" t="str">
        <f>H22</f>
        <v>RESTKVOTER UKE 25</v>
      </c>
      <c r="H184" s="108" t="str">
        <f>I22</f>
        <v>FANGST T.O.M. UKE 25 2020</v>
      </c>
      <c r="I184" s="75"/>
      <c r="J184" s="76"/>
    </row>
    <row r="185" spans="1:10" ht="14.1" customHeight="1" x14ac:dyDescent="0.55000000000000004">
      <c r="A185" s="51"/>
      <c r="B185" s="77"/>
      <c r="C185" s="161" t="s">
        <v>30</v>
      </c>
      <c r="D185" s="404">
        <v>5394</v>
      </c>
      <c r="E185" s="189">
        <v>1.13971</v>
      </c>
      <c r="F185" s="189">
        <v>1059.1341500000001</v>
      </c>
      <c r="G185" s="394">
        <f>D185-F185-F186</f>
        <v>3262.1885600000001</v>
      </c>
      <c r="H185" s="189">
        <v>793.74159999999995</v>
      </c>
      <c r="I185" s="91"/>
      <c r="J185" s="307"/>
    </row>
    <row r="186" spans="1:10" ht="14.1" customHeight="1" x14ac:dyDescent="0.55000000000000004">
      <c r="A186" s="51"/>
      <c r="B186" s="77"/>
      <c r="C186" s="78" t="s">
        <v>27</v>
      </c>
      <c r="D186" s="412"/>
      <c r="E186" s="190"/>
      <c r="F186" s="190">
        <v>1072.6772900000001</v>
      </c>
      <c r="G186" s="395"/>
      <c r="H186" s="190">
        <v>1021.87828</v>
      </c>
      <c r="I186" s="91"/>
      <c r="J186" s="307"/>
    </row>
    <row r="187" spans="1:10" ht="15.6" customHeight="1" thickBot="1" x14ac:dyDescent="0.6">
      <c r="A187" s="51"/>
      <c r="B187" s="77"/>
      <c r="C187" s="79" t="s">
        <v>64</v>
      </c>
      <c r="D187" s="178">
        <v>200</v>
      </c>
      <c r="E187" s="191">
        <v>1.1039600000000001</v>
      </c>
      <c r="F187" s="191">
        <v>66.051559999999995</v>
      </c>
      <c r="G187" s="191">
        <f>D187-F187</f>
        <v>133.94844000000001</v>
      </c>
      <c r="H187" s="191">
        <v>87.188800000000001</v>
      </c>
      <c r="I187" s="91"/>
      <c r="J187" s="307"/>
    </row>
    <row r="188" spans="1:10" ht="14.1" customHeight="1" x14ac:dyDescent="0.55000000000000004">
      <c r="A188" s="38"/>
      <c r="B188" s="92"/>
      <c r="C188" s="80" t="s">
        <v>55</v>
      </c>
      <c r="D188" s="278">
        <v>8090</v>
      </c>
      <c r="E188" s="192">
        <f>E189+E190+E191</f>
        <v>319.29360000000003</v>
      </c>
      <c r="F188" s="192">
        <f>F189+F190+F191</f>
        <v>4576.6366400000006</v>
      </c>
      <c r="G188" s="192">
        <f>D188-F188</f>
        <v>3513.3633599999994</v>
      </c>
      <c r="H188" s="192">
        <f>H189+H190+H191</f>
        <v>5058.1795000000002</v>
      </c>
      <c r="I188" s="93"/>
      <c r="J188" s="308"/>
    </row>
    <row r="189" spans="1:10" ht="14.1" customHeight="1" x14ac:dyDescent="0.55000000000000004">
      <c r="A189" s="69"/>
      <c r="B189" s="81"/>
      <c r="C189" s="82" t="s">
        <v>31</v>
      </c>
      <c r="D189" s="176"/>
      <c r="E189" s="193">
        <v>177.202</v>
      </c>
      <c r="F189" s="193">
        <v>2149.18667</v>
      </c>
      <c r="G189" s="193"/>
      <c r="H189" s="193">
        <v>2262.3416499999998</v>
      </c>
      <c r="I189" s="106"/>
      <c r="J189" s="14"/>
    </row>
    <row r="190" spans="1:10" ht="14.1" customHeight="1" x14ac:dyDescent="0.55000000000000004">
      <c r="A190" s="69"/>
      <c r="B190" s="81"/>
      <c r="C190" s="82" t="s">
        <v>32</v>
      </c>
      <c r="D190" s="176"/>
      <c r="E190" s="193">
        <v>130.1634</v>
      </c>
      <c r="F190" s="193">
        <v>1362.7642000000001</v>
      </c>
      <c r="G190" s="193"/>
      <c r="H190" s="193">
        <v>1606.7858100000001</v>
      </c>
      <c r="I190" s="106"/>
      <c r="J190" s="309"/>
    </row>
    <row r="191" spans="1:10" ht="14.1" customHeight="1" thickBot="1" x14ac:dyDescent="0.6">
      <c r="A191" s="69"/>
      <c r="B191" s="81"/>
      <c r="C191" s="129" t="s">
        <v>33</v>
      </c>
      <c r="D191" s="177"/>
      <c r="E191" s="194">
        <v>11.9282</v>
      </c>
      <c r="F191" s="194">
        <v>1064.68577</v>
      </c>
      <c r="G191" s="194"/>
      <c r="H191" s="194">
        <v>1189.05204</v>
      </c>
      <c r="I191" s="106"/>
      <c r="J191" s="309"/>
    </row>
    <row r="192" spans="1:10" ht="14.1" customHeight="1" thickBot="1" x14ac:dyDescent="0.6">
      <c r="A192" s="51"/>
      <c r="B192" s="52"/>
      <c r="C192" s="83" t="s">
        <v>34</v>
      </c>
      <c r="D192" s="179">
        <v>71</v>
      </c>
      <c r="E192" s="195"/>
      <c r="F192" s="195">
        <v>0.62919999999999998</v>
      </c>
      <c r="G192" s="195">
        <f>D192-F192</f>
        <v>70.370800000000003</v>
      </c>
      <c r="H192" s="195"/>
      <c r="I192" s="87"/>
      <c r="J192" s="61"/>
    </row>
    <row r="193" spans="1:10" ht="16.5" customHeight="1" thickBot="1" x14ac:dyDescent="0.6">
      <c r="A193" s="51"/>
      <c r="B193" s="52"/>
      <c r="C193" s="163" t="s">
        <v>12</v>
      </c>
      <c r="D193" s="223"/>
      <c r="E193" s="196"/>
      <c r="F193" s="196"/>
      <c r="G193" s="196"/>
      <c r="H193" s="196"/>
      <c r="I193" s="87"/>
      <c r="J193" s="61"/>
    </row>
    <row r="194" spans="1:10" ht="19.350000000000001" customHeight="1" thickBot="1" x14ac:dyDescent="0.6">
      <c r="A194" s="2"/>
      <c r="B194" s="50"/>
      <c r="C194" s="109" t="s">
        <v>7</v>
      </c>
      <c r="D194" s="180">
        <f>D185+D187+D188+D192</f>
        <v>13755</v>
      </c>
      <c r="E194" s="180">
        <f>E185+E186+E187+E188+E192+E193</f>
        <v>321.53727000000003</v>
      </c>
      <c r="F194" s="180">
        <f>F185+F186+F187+F188+F192+F193</f>
        <v>6775.1288400000012</v>
      </c>
      <c r="G194" s="180">
        <f>D194-F194</f>
        <v>6979.8711599999988</v>
      </c>
      <c r="H194" s="180">
        <f>H185+H186+H187+H188+H192+H193</f>
        <v>6960.9881800000003</v>
      </c>
      <c r="I194" s="103"/>
      <c r="J194" s="303"/>
    </row>
    <row r="195" spans="1:10" ht="15.75" customHeight="1" x14ac:dyDescent="0.55000000000000004">
      <c r="A195" s="51"/>
      <c r="B195" s="305"/>
      <c r="C195" s="411" t="s">
        <v>97</v>
      </c>
      <c r="D195" s="411"/>
      <c r="E195" s="411"/>
      <c r="F195" s="411"/>
      <c r="G195" s="411"/>
      <c r="H195" s="119"/>
      <c r="I195" s="119"/>
      <c r="J195" s="306"/>
    </row>
    <row r="196" spans="1:10" ht="12" customHeight="1" thickBot="1" x14ac:dyDescent="0.6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55000000000000004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55000000000000004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75">
      <c r="A199" s="113"/>
      <c r="B199" s="51"/>
      <c r="C199" s="310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8">
      <c r="A200" s="113"/>
      <c r="B200" s="51"/>
      <c r="C200" s="310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6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6">
      <c r="A202" s="113"/>
      <c r="B202" s="52"/>
      <c r="C202" s="402" t="s">
        <v>1</v>
      </c>
      <c r="D202" s="403"/>
      <c r="E202" s="113"/>
      <c r="F202" s="113"/>
      <c r="G202" s="70"/>
      <c r="H202" s="51"/>
      <c r="I202" s="51"/>
      <c r="J202" s="53"/>
    </row>
    <row r="203" spans="1:10" ht="15" customHeight="1" x14ac:dyDescent="0.55000000000000004">
      <c r="A203" s="113"/>
      <c r="B203" s="52"/>
      <c r="C203" s="248" t="s">
        <v>104</v>
      </c>
      <c r="D203" s="249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55000000000000004">
      <c r="A204" s="113"/>
      <c r="B204" s="52"/>
      <c r="C204" s="250" t="s">
        <v>105</v>
      </c>
      <c r="D204" s="251">
        <v>15008</v>
      </c>
      <c r="E204" s="153"/>
      <c r="F204" s="113"/>
      <c r="G204" s="70"/>
      <c r="H204" s="51"/>
      <c r="I204" s="51"/>
      <c r="J204" s="53"/>
    </row>
    <row r="205" spans="1:10" ht="16.8" thickBot="1" x14ac:dyDescent="0.6">
      <c r="A205" s="113"/>
      <c r="B205" s="52"/>
      <c r="C205" s="250" t="s">
        <v>106</v>
      </c>
      <c r="D205" s="251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6">
      <c r="A206" s="113"/>
      <c r="B206" s="52"/>
      <c r="C206" s="252" t="s">
        <v>29</v>
      </c>
      <c r="D206" s="253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55000000000000004">
      <c r="A207" s="51"/>
      <c r="B207" s="52"/>
      <c r="C207" s="246" t="s">
        <v>102</v>
      </c>
      <c r="D207" s="247"/>
      <c r="E207" s="247"/>
      <c r="F207" s="70"/>
      <c r="G207" s="70"/>
      <c r="H207" s="51"/>
      <c r="I207" s="51"/>
      <c r="J207" s="53"/>
    </row>
    <row r="208" spans="1:10" ht="10.5" customHeight="1" x14ac:dyDescent="0.55000000000000004">
      <c r="A208" s="51"/>
      <c r="B208" s="52"/>
      <c r="C208" s="246" t="s">
        <v>103</v>
      </c>
      <c r="D208" s="247"/>
      <c r="E208" s="247"/>
      <c r="F208" s="70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6" t="s">
        <v>101</v>
      </c>
      <c r="D209" s="247"/>
      <c r="E209" s="247"/>
      <c r="F209" s="70"/>
      <c r="G209" s="70"/>
      <c r="H209" s="51"/>
      <c r="I209" s="51"/>
      <c r="J209" s="53"/>
    </row>
    <row r="210" spans="1:10" ht="12" customHeight="1" thickBot="1" x14ac:dyDescent="0.6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55000000000000004">
      <c r="A211" s="51"/>
      <c r="B211" s="52"/>
      <c r="C211" s="24" t="s">
        <v>125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6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6">
      <c r="A213" s="51"/>
      <c r="B213" s="52"/>
      <c r="C213" s="42" t="s">
        <v>17</v>
      </c>
      <c r="D213" s="221" t="s">
        <v>18</v>
      </c>
      <c r="E213" s="42" t="str">
        <f>F22</f>
        <v>FANGST UKE 25</v>
      </c>
      <c r="F213" s="42" t="str">
        <f>G22</f>
        <v>FANGST T.O.M UKE 25</v>
      </c>
      <c r="G213" s="42" t="str">
        <f>H22</f>
        <v>RESTKVOTER UKE 25</v>
      </c>
      <c r="H213" s="42" t="str">
        <f>I22</f>
        <v>FANGST T.O.M. UKE 25 2020</v>
      </c>
      <c r="I213" s="51"/>
      <c r="J213" s="53"/>
    </row>
    <row r="214" spans="1:10" ht="15" customHeight="1" thickBot="1" x14ac:dyDescent="0.6">
      <c r="A214" s="51"/>
      <c r="B214" s="52"/>
      <c r="C214" s="44" t="s">
        <v>4</v>
      </c>
      <c r="D214" s="267">
        <v>43379</v>
      </c>
      <c r="E214" s="267">
        <v>15.273999999999999</v>
      </c>
      <c r="F214" s="267">
        <v>27977.443609999998</v>
      </c>
      <c r="G214" s="267">
        <f>D214-F214</f>
        <v>15401.556390000002</v>
      </c>
      <c r="H214" s="267">
        <v>18635.280890000002</v>
      </c>
      <c r="I214" s="21"/>
      <c r="J214" s="53"/>
    </row>
    <row r="215" spans="1:10" ht="15" customHeight="1" thickBot="1" x14ac:dyDescent="0.6">
      <c r="A215" s="51"/>
      <c r="B215" s="52"/>
      <c r="C215" s="47" t="s">
        <v>39</v>
      </c>
      <c r="D215" s="267">
        <v>100</v>
      </c>
      <c r="E215" s="267">
        <v>0.56999999999999995</v>
      </c>
      <c r="F215" s="267">
        <v>17.140599999999999</v>
      </c>
      <c r="G215" s="267">
        <f>D215-F215</f>
        <v>82.859399999999994</v>
      </c>
      <c r="H215" s="267">
        <v>6.9090100000000003</v>
      </c>
      <c r="I215" s="21"/>
      <c r="J215" s="53"/>
    </row>
    <row r="216" spans="1:10" ht="15.75" customHeight="1" thickBot="1" x14ac:dyDescent="0.6">
      <c r="A216" s="51"/>
      <c r="B216" s="52"/>
      <c r="C216" s="43" t="s">
        <v>34</v>
      </c>
      <c r="D216" s="268">
        <v>55</v>
      </c>
      <c r="E216" s="268"/>
      <c r="F216" s="268"/>
      <c r="G216" s="268">
        <f>D216-F216</f>
        <v>55</v>
      </c>
      <c r="H216" s="268"/>
      <c r="I216" s="21"/>
      <c r="J216" s="53"/>
    </row>
    <row r="217" spans="1:10" ht="16.5" customHeight="1" thickBot="1" x14ac:dyDescent="0.6">
      <c r="A217" s="51"/>
      <c r="B217" s="52"/>
      <c r="C217" s="45" t="s">
        <v>50</v>
      </c>
      <c r="D217" s="269">
        <f>SUM(D214:D216)</f>
        <v>43534</v>
      </c>
      <c r="E217" s="269">
        <f>SUM(E214:E216)</f>
        <v>15.843999999999999</v>
      </c>
      <c r="F217" s="269">
        <f>SUM(F214:F216)</f>
        <v>27994.584209999997</v>
      </c>
      <c r="G217" s="269">
        <f>D217-F217</f>
        <v>15539.415790000003</v>
      </c>
      <c r="H217" s="269">
        <f>SUM(H214:H216)</f>
        <v>18642.189900000001</v>
      </c>
      <c r="I217" s="21"/>
      <c r="J217" s="53"/>
    </row>
    <row r="218" spans="1:10" ht="17.100000000000001" customHeight="1" thickBot="1" x14ac:dyDescent="0.6">
      <c r="A218" s="51"/>
      <c r="B218" s="84"/>
      <c r="C218" s="255" t="s">
        <v>127</v>
      </c>
      <c r="D218" s="85"/>
      <c r="E218" s="85"/>
      <c r="F218" s="121"/>
      <c r="G218" s="121"/>
      <c r="H218" s="121"/>
      <c r="I218" s="121"/>
      <c r="J218" s="312"/>
    </row>
    <row r="219" spans="1:10" ht="0" hidden="1" customHeight="1" x14ac:dyDescent="0.55000000000000004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55000000000000004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55000000000000004">
      <c r="A253" s="304"/>
      <c r="B253" s="29"/>
      <c r="C253" s="314" t="s">
        <v>48</v>
      </c>
      <c r="D253" s="29"/>
      <c r="E253" s="29"/>
      <c r="F253" s="29"/>
      <c r="G253" s="29"/>
      <c r="H253" s="29"/>
      <c r="I253" s="29"/>
      <c r="J253" s="311"/>
    </row>
    <row r="254" spans="1:10" ht="30" customHeight="1" thickBot="1" x14ac:dyDescent="0.6">
      <c r="A254" s="304"/>
      <c r="B254" s="29"/>
      <c r="C254" s="314"/>
      <c r="D254" s="29"/>
      <c r="E254" s="29"/>
      <c r="F254" s="29"/>
      <c r="G254" s="29"/>
      <c r="H254" s="29"/>
      <c r="I254" s="29"/>
      <c r="J254" s="311"/>
    </row>
    <row r="255" spans="1:10" ht="14.1" customHeight="1" thickTop="1" thickBot="1" x14ac:dyDescent="0.6">
      <c r="A255" s="51"/>
      <c r="B255" s="315"/>
      <c r="C255" s="279"/>
      <c r="D255" s="279"/>
      <c r="E255" s="279"/>
      <c r="F255" s="279"/>
      <c r="G255" s="279"/>
      <c r="H255" s="279"/>
      <c r="I255" s="279"/>
      <c r="J255" s="299"/>
    </row>
    <row r="256" spans="1:10" ht="14.1" customHeight="1" thickBot="1" x14ac:dyDescent="0.6">
      <c r="A256" s="2"/>
      <c r="B256" s="74"/>
      <c r="C256" s="402" t="s">
        <v>1</v>
      </c>
      <c r="D256" s="403"/>
      <c r="E256" s="113"/>
      <c r="F256" s="113"/>
      <c r="G256" s="75"/>
      <c r="H256" s="75"/>
      <c r="I256" s="75"/>
      <c r="J256" s="307"/>
    </row>
    <row r="257" spans="1:10" ht="14.1" customHeight="1" x14ac:dyDescent="0.55000000000000004">
      <c r="A257" s="51"/>
      <c r="B257" s="77"/>
      <c r="C257" s="248" t="s">
        <v>107</v>
      </c>
      <c r="D257" s="249">
        <v>1706</v>
      </c>
      <c r="E257" s="153"/>
      <c r="F257" s="317"/>
      <c r="G257" s="91"/>
      <c r="H257" s="91"/>
      <c r="I257" s="91"/>
      <c r="J257" s="307"/>
    </row>
    <row r="258" spans="1:10" ht="14.1" customHeight="1" x14ac:dyDescent="0.55000000000000004">
      <c r="A258" s="51"/>
      <c r="B258" s="77"/>
      <c r="C258" s="250" t="s">
        <v>42</v>
      </c>
      <c r="D258" s="251">
        <v>10196</v>
      </c>
      <c r="E258" s="153"/>
      <c r="F258" s="317"/>
      <c r="G258" s="91"/>
      <c r="H258" s="91"/>
      <c r="I258" s="91"/>
      <c r="J258" s="307"/>
    </row>
    <row r="259" spans="1:10" ht="13.5" customHeight="1" thickBot="1" x14ac:dyDescent="0.6">
      <c r="A259" s="51"/>
      <c r="B259" s="77"/>
      <c r="C259" s="250" t="s">
        <v>26</v>
      </c>
      <c r="D259" s="251">
        <v>382</v>
      </c>
      <c r="E259" s="153"/>
      <c r="F259" s="317"/>
      <c r="G259" s="33"/>
      <c r="H259" s="91"/>
      <c r="I259" s="91"/>
      <c r="J259" s="307"/>
    </row>
    <row r="260" spans="1:10" ht="14.25" customHeight="1" thickBot="1" x14ac:dyDescent="0.6">
      <c r="A260" s="51"/>
      <c r="B260" s="77"/>
      <c r="C260" s="252" t="s">
        <v>29</v>
      </c>
      <c r="D260" s="253">
        <f>SUM(D257:D259)</f>
        <v>12284</v>
      </c>
      <c r="E260" s="153"/>
      <c r="F260" s="113"/>
      <c r="G260" s="33"/>
      <c r="H260" s="91"/>
      <c r="I260" s="91"/>
      <c r="J260" s="318"/>
    </row>
    <row r="261" spans="1:10" ht="14.1" customHeight="1" x14ac:dyDescent="0.55000000000000004">
      <c r="A261" s="51"/>
      <c r="B261" s="316"/>
      <c r="C261" s="264" t="s">
        <v>111</v>
      </c>
      <c r="D261" s="225"/>
      <c r="E261" s="154"/>
      <c r="F261" s="30"/>
      <c r="G261" s="31"/>
      <c r="H261" s="28"/>
      <c r="I261" s="28"/>
      <c r="J261" s="318"/>
    </row>
    <row r="262" spans="1:10" ht="15" customHeight="1" x14ac:dyDescent="0.55000000000000004">
      <c r="A262" s="51"/>
      <c r="B262" s="316"/>
      <c r="C262" s="261" t="s">
        <v>108</v>
      </c>
      <c r="D262" s="226"/>
      <c r="E262" s="31"/>
      <c r="F262" s="28"/>
      <c r="G262" s="28"/>
      <c r="H262" s="28"/>
      <c r="I262" s="28"/>
      <c r="J262" s="53"/>
    </row>
    <row r="263" spans="1:10" ht="14.25" customHeight="1" thickBot="1" x14ac:dyDescent="0.6">
      <c r="A263" s="51"/>
      <c r="B263" s="316"/>
      <c r="C263" s="261" t="s">
        <v>110</v>
      </c>
      <c r="D263" s="31"/>
      <c r="E263" s="31"/>
      <c r="F263" s="28"/>
      <c r="G263" s="28"/>
      <c r="H263" s="28"/>
      <c r="I263" s="28"/>
      <c r="J263" s="318"/>
    </row>
    <row r="264" spans="1:10" ht="23.25" customHeight="1" x14ac:dyDescent="0.55000000000000004">
      <c r="A264" s="51"/>
      <c r="B264" s="319"/>
      <c r="C264" s="273" t="s">
        <v>125</v>
      </c>
      <c r="D264" s="273"/>
      <c r="E264" s="273"/>
      <c r="F264" s="273"/>
      <c r="G264" s="273"/>
      <c r="H264" s="273"/>
      <c r="I264" s="273"/>
      <c r="J264" s="320"/>
    </row>
    <row r="265" spans="1:10" ht="14.1" customHeight="1" thickBot="1" x14ac:dyDescent="0.6">
      <c r="A265" s="51"/>
      <c r="B265" s="321"/>
      <c r="C265" s="32"/>
      <c r="D265" s="32"/>
      <c r="E265" s="32"/>
      <c r="F265" s="32"/>
      <c r="G265" s="32"/>
      <c r="H265" s="32"/>
      <c r="I265" s="32"/>
      <c r="J265" s="318"/>
    </row>
    <row r="266" spans="1:10" ht="54" customHeight="1" thickBot="1" x14ac:dyDescent="0.6">
      <c r="A266" s="51"/>
      <c r="B266" s="316"/>
      <c r="C266" s="42" t="s">
        <v>17</v>
      </c>
      <c r="D266" s="46" t="s">
        <v>18</v>
      </c>
      <c r="E266" s="42" t="str">
        <f>F22</f>
        <v>FANGST UKE 25</v>
      </c>
      <c r="F266" s="42" t="str">
        <f>G22</f>
        <v>FANGST T.O.M UKE 25</v>
      </c>
      <c r="G266" s="42" t="str">
        <f>H22</f>
        <v>RESTKVOTER UKE 25</v>
      </c>
      <c r="H266" s="42" t="str">
        <f>I22</f>
        <v>FANGST T.O.M. UKE 25 2020</v>
      </c>
      <c r="I266" s="28"/>
      <c r="J266" s="308"/>
    </row>
    <row r="267" spans="1:10" ht="14.1" customHeight="1" thickBot="1" x14ac:dyDescent="0.6">
      <c r="A267" s="38"/>
      <c r="B267" s="92"/>
      <c r="C267" s="44" t="s">
        <v>49</v>
      </c>
      <c r="D267" s="407">
        <v>1701</v>
      </c>
      <c r="E267" s="164">
        <v>10.50361</v>
      </c>
      <c r="F267" s="164">
        <v>202.71055000000001</v>
      </c>
      <c r="G267" s="394">
        <f>D267-F267-F268</f>
        <v>1084.20436</v>
      </c>
      <c r="H267" s="164">
        <v>217.81345999999999</v>
      </c>
      <c r="I267" s="93"/>
      <c r="J267" s="322"/>
    </row>
    <row r="268" spans="1:10" ht="14.1" customHeight="1" thickBot="1" x14ac:dyDescent="0.6">
      <c r="A268" s="51"/>
      <c r="B268" s="316"/>
      <c r="C268" s="47" t="s">
        <v>43</v>
      </c>
      <c r="D268" s="408"/>
      <c r="E268" s="164">
        <v>26.493410000000001</v>
      </c>
      <c r="F268" s="164">
        <v>414.08508999999998</v>
      </c>
      <c r="G268" s="409"/>
      <c r="H268" s="164">
        <v>821.45628999999997</v>
      </c>
      <c r="I268" s="41"/>
      <c r="J268" s="308"/>
    </row>
    <row r="269" spans="1:10" ht="15.9" thickBot="1" x14ac:dyDescent="0.6">
      <c r="A269" s="38"/>
      <c r="B269" s="92"/>
      <c r="C269" s="43" t="s">
        <v>34</v>
      </c>
      <c r="D269" s="254">
        <v>5</v>
      </c>
      <c r="E269" s="165"/>
      <c r="F269" s="165">
        <v>1.212</v>
      </c>
      <c r="G269" s="164">
        <f>D269-F269</f>
        <v>3.7880000000000003</v>
      </c>
      <c r="H269" s="165">
        <v>1.2104200000000001</v>
      </c>
      <c r="I269" s="93"/>
      <c r="J269" s="323"/>
    </row>
    <row r="270" spans="1:10" ht="18.75" customHeight="1" thickBot="1" x14ac:dyDescent="0.6">
      <c r="A270" s="38"/>
      <c r="B270" s="324"/>
      <c r="C270" s="43" t="s">
        <v>53</v>
      </c>
      <c r="D270" s="265"/>
      <c r="E270" s="165"/>
      <c r="F270" s="165">
        <v>2.3351999999999999</v>
      </c>
      <c r="G270" s="164"/>
      <c r="H270" s="165">
        <v>2.0234299999999998</v>
      </c>
      <c r="I270" s="34"/>
      <c r="J270" s="318"/>
    </row>
    <row r="271" spans="1:10" ht="14.1" customHeight="1" thickBot="1" x14ac:dyDescent="0.6">
      <c r="A271" s="51"/>
      <c r="B271" s="316"/>
      <c r="C271" s="45" t="s">
        <v>50</v>
      </c>
      <c r="D271" s="266">
        <f>D257</f>
        <v>1706</v>
      </c>
      <c r="E271" s="166">
        <f>SUM(E267:E270)</f>
        <v>36.997019999999999</v>
      </c>
      <c r="F271" s="166">
        <f>SUM(F267:F270)</f>
        <v>620.34284000000002</v>
      </c>
      <c r="G271" s="166">
        <f>D271-F271</f>
        <v>1085.65716</v>
      </c>
      <c r="H271" s="166">
        <f>H267+H268+H269+H270</f>
        <v>1042.5036</v>
      </c>
      <c r="I271" s="28"/>
      <c r="J271" s="318"/>
    </row>
    <row r="272" spans="1:10" ht="14.1" customHeight="1" x14ac:dyDescent="0.55000000000000004">
      <c r="A272" s="51"/>
      <c r="B272" s="316"/>
      <c r="C272" s="25"/>
      <c r="D272" s="375"/>
      <c r="E272" s="375"/>
      <c r="F272" s="375"/>
      <c r="G272" s="375"/>
      <c r="H272" s="375"/>
      <c r="I272" s="28"/>
      <c r="J272" s="318"/>
    </row>
    <row r="273" spans="1:10" ht="14.1" customHeight="1" thickBot="1" x14ac:dyDescent="0.6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55000000000000004">
      <c r="A274" s="51"/>
    </row>
    <row r="275" spans="1:10" ht="14.1" customHeight="1" x14ac:dyDescent="0.55000000000000004">
      <c r="A275" s="51"/>
    </row>
    <row r="276" spans="1:10" ht="14.1" customHeight="1" x14ac:dyDescent="0.55000000000000004">
      <c r="A276" s="51"/>
    </row>
    <row r="277" spans="1:10" ht="14.1" customHeight="1" x14ac:dyDescent="0.55000000000000004">
      <c r="A277" s="51"/>
    </row>
    <row r="278" spans="1:10" ht="14.1" customHeight="1" x14ac:dyDescent="0.55000000000000004">
      <c r="A278" s="51"/>
    </row>
    <row r="279" spans="1:10" ht="14.1" customHeight="1" x14ac:dyDescent="0.55000000000000004">
      <c r="A279" s="51"/>
    </row>
    <row r="280" spans="1:10" ht="14.1" customHeight="1" x14ac:dyDescent="0.55000000000000004">
      <c r="A280" s="51"/>
    </row>
    <row r="281" spans="1:10" ht="30" customHeight="1" thickBot="1" x14ac:dyDescent="0.8">
      <c r="A281" s="27"/>
      <c r="B281" s="3"/>
      <c r="C281" s="313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55000000000000004">
      <c r="B282" s="357"/>
      <c r="C282" s="358"/>
      <c r="D282" s="358"/>
      <c r="E282" s="358"/>
      <c r="F282" s="358"/>
      <c r="G282" s="358"/>
      <c r="H282" s="358"/>
      <c r="I282" s="358"/>
      <c r="J282" s="359"/>
    </row>
    <row r="283" spans="1:10" ht="6" customHeight="1" thickBot="1" x14ac:dyDescent="0.6">
      <c r="B283" s="360"/>
      <c r="C283" s="113"/>
      <c r="D283" s="113"/>
      <c r="E283" s="113"/>
      <c r="F283" s="113"/>
      <c r="G283" s="113"/>
      <c r="H283" s="113"/>
      <c r="I283" s="113"/>
      <c r="J283" s="361"/>
    </row>
    <row r="284" spans="1:10" ht="18" customHeight="1" thickBot="1" x14ac:dyDescent="0.6">
      <c r="B284" s="360"/>
      <c r="C284" s="402" t="s">
        <v>1</v>
      </c>
      <c r="D284" s="403"/>
      <c r="E284" s="402" t="s">
        <v>51</v>
      </c>
      <c r="F284" s="403"/>
      <c r="G284" s="402" t="s">
        <v>52</v>
      </c>
      <c r="H284" s="403"/>
      <c r="I284" s="113"/>
      <c r="J284" s="361"/>
    </row>
    <row r="285" spans="1:10" ht="14.25" customHeight="1" x14ac:dyDescent="0.55000000000000004">
      <c r="B285" s="360"/>
      <c r="C285" s="248" t="s">
        <v>104</v>
      </c>
      <c r="D285" s="249">
        <v>30216</v>
      </c>
      <c r="E285" s="256" t="s">
        <v>4</v>
      </c>
      <c r="F285" s="257">
        <v>16706</v>
      </c>
      <c r="G285" s="250" t="s">
        <v>10</v>
      </c>
      <c r="H285" s="262">
        <v>8545</v>
      </c>
      <c r="I285" s="113"/>
      <c r="J285" s="361"/>
    </row>
    <row r="286" spans="1:10" ht="14.25" customHeight="1" x14ac:dyDescent="0.55000000000000004">
      <c r="B286" s="360"/>
      <c r="C286" s="250" t="s">
        <v>42</v>
      </c>
      <c r="D286" s="251">
        <v>22198</v>
      </c>
      <c r="E286" s="258" t="s">
        <v>43</v>
      </c>
      <c r="F286" s="259">
        <v>8000</v>
      </c>
      <c r="G286" s="250" t="s">
        <v>9</v>
      </c>
      <c r="H286" s="262">
        <v>2224</v>
      </c>
      <c r="I286" s="113"/>
      <c r="J286" s="361"/>
    </row>
    <row r="287" spans="1:10" ht="14.25" customHeight="1" x14ac:dyDescent="0.55000000000000004">
      <c r="B287" s="360"/>
      <c r="C287" s="250"/>
      <c r="D287" s="251"/>
      <c r="E287" s="258" t="s">
        <v>36</v>
      </c>
      <c r="F287" s="259">
        <v>5500</v>
      </c>
      <c r="G287" s="250" t="s">
        <v>44</v>
      </c>
      <c r="H287" s="262">
        <v>4571</v>
      </c>
      <c r="I287" s="113"/>
      <c r="J287" s="361"/>
    </row>
    <row r="288" spans="1:10" ht="14.1" customHeight="1" thickBot="1" x14ac:dyDescent="0.6">
      <c r="B288" s="360"/>
      <c r="C288" s="250"/>
      <c r="D288" s="251"/>
      <c r="E288" s="258"/>
      <c r="F288" s="259"/>
      <c r="G288" s="250" t="s">
        <v>45</v>
      </c>
      <c r="H288" s="262">
        <v>1366</v>
      </c>
      <c r="I288" s="113"/>
      <c r="J288" s="361"/>
    </row>
    <row r="289" spans="1:10" ht="14.1" customHeight="1" thickBot="1" x14ac:dyDescent="0.6">
      <c r="B289" s="360"/>
      <c r="C289" s="252" t="s">
        <v>29</v>
      </c>
      <c r="D289" s="253">
        <v>59512</v>
      </c>
      <c r="E289" s="260" t="s">
        <v>54</v>
      </c>
      <c r="F289" s="253">
        <f>F285+F286+F287</f>
        <v>30206</v>
      </c>
      <c r="G289" s="252" t="s">
        <v>4</v>
      </c>
      <c r="H289" s="263">
        <f>SUM(H285:H288)</f>
        <v>16706</v>
      </c>
      <c r="I289" s="113"/>
      <c r="J289" s="361"/>
    </row>
    <row r="290" spans="1:10" ht="13.15" customHeight="1" x14ac:dyDescent="0.55000000000000004">
      <c r="B290" s="360"/>
      <c r="C290" s="155" t="s">
        <v>118</v>
      </c>
      <c r="D290" s="258"/>
      <c r="E290" s="258"/>
      <c r="F290" s="154"/>
      <c r="G290" s="31"/>
      <c r="H290" s="30"/>
      <c r="I290" s="30"/>
      <c r="J290" s="362"/>
    </row>
    <row r="291" spans="1:10" ht="13.15" customHeight="1" x14ac:dyDescent="0.55000000000000004">
      <c r="B291" s="360"/>
      <c r="C291" s="261" t="s">
        <v>79</v>
      </c>
      <c r="D291" s="31"/>
      <c r="E291" s="31"/>
      <c r="F291" s="31"/>
      <c r="G291" s="31"/>
      <c r="H291" s="28"/>
      <c r="I291" s="28"/>
      <c r="J291" s="318"/>
    </row>
    <row r="292" spans="1:10" ht="9.75" customHeight="1" x14ac:dyDescent="0.55000000000000004">
      <c r="B292" s="360"/>
      <c r="C292" s="56" t="s">
        <v>109</v>
      </c>
      <c r="D292" s="28"/>
      <c r="E292" s="28"/>
      <c r="F292" s="28"/>
      <c r="G292" s="28"/>
      <c r="H292" s="28"/>
      <c r="I292" s="28"/>
      <c r="J292" s="318"/>
    </row>
    <row r="293" spans="1:10" ht="18" customHeight="1" thickBot="1" x14ac:dyDescent="0.6">
      <c r="B293" s="360"/>
      <c r="C293" s="113"/>
      <c r="D293" s="113"/>
      <c r="E293" s="113"/>
      <c r="F293" s="113"/>
      <c r="G293" s="113"/>
      <c r="H293" s="113"/>
      <c r="I293" s="113"/>
      <c r="J293" s="361"/>
    </row>
    <row r="294" spans="1:10" ht="29.25" customHeight="1" x14ac:dyDescent="0.55000000000000004">
      <c r="B294" s="319"/>
      <c r="C294" s="273" t="s">
        <v>125</v>
      </c>
      <c r="D294" s="273"/>
      <c r="E294" s="273"/>
      <c r="F294" s="273"/>
      <c r="G294" s="273"/>
      <c r="H294" s="273"/>
      <c r="I294" s="273"/>
      <c r="J294" s="320"/>
    </row>
    <row r="295" spans="1:10" ht="18.75" customHeight="1" thickBot="1" x14ac:dyDescent="0.6">
      <c r="B295" s="363"/>
      <c r="C295" s="311"/>
      <c r="D295" s="311"/>
      <c r="E295" s="311"/>
      <c r="F295" s="311"/>
      <c r="G295" s="311"/>
      <c r="H295" s="311"/>
      <c r="I295" s="311"/>
      <c r="J295" s="364"/>
    </row>
    <row r="296" spans="1:10" ht="64.5" customHeight="1" thickBot="1" x14ac:dyDescent="0.6">
      <c r="B296" s="360"/>
      <c r="C296" s="327" t="s">
        <v>17</v>
      </c>
      <c r="D296" s="328" t="s">
        <v>61</v>
      </c>
      <c r="E296" s="167" t="s">
        <v>82</v>
      </c>
      <c r="F296" s="327" t="str">
        <f>F22</f>
        <v>FANGST UKE 25</v>
      </c>
      <c r="G296" s="327" t="str">
        <f>G22</f>
        <v>FANGST T.O.M UKE 25</v>
      </c>
      <c r="H296" s="327" t="str">
        <f>H22</f>
        <v>RESTKVOTER UKE 25</v>
      </c>
      <c r="I296" s="327" t="str">
        <f>I22</f>
        <v>FANGST T.O.M. UKE 25 2020</v>
      </c>
      <c r="J296" s="361"/>
    </row>
    <row r="297" spans="1:10" ht="14.1" customHeight="1" x14ac:dyDescent="0.55000000000000004">
      <c r="A297" s="27"/>
      <c r="B297" s="360"/>
      <c r="C297" s="329" t="s">
        <v>14</v>
      </c>
      <c r="D297" s="330">
        <f t="shared" ref="D297:H297" si="14">D301+D300+D299+D298</f>
        <v>16706</v>
      </c>
      <c r="E297" s="330">
        <f t="shared" si="14"/>
        <v>20688</v>
      </c>
      <c r="F297" s="376">
        <f t="shared" si="14"/>
        <v>91.896999999999991</v>
      </c>
      <c r="G297" s="376">
        <f t="shared" si="14"/>
        <v>5027.9831599999998</v>
      </c>
      <c r="H297" s="330">
        <f t="shared" si="14"/>
        <v>15660.01684</v>
      </c>
      <c r="I297" s="376">
        <f>I301+I300+I299+I298</f>
        <v>7512.1144899999999</v>
      </c>
      <c r="J297" s="361"/>
    </row>
    <row r="298" spans="1:10" ht="14.1" customHeight="1" x14ac:dyDescent="0.55000000000000004">
      <c r="A298" s="27"/>
      <c r="B298" s="360"/>
      <c r="C298" s="332" t="s">
        <v>132</v>
      </c>
      <c r="D298" s="333">
        <v>8545</v>
      </c>
      <c r="E298" s="333">
        <v>11525</v>
      </c>
      <c r="F298" s="334"/>
      <c r="G298" s="334">
        <v>2285.5980199999999</v>
      </c>
      <c r="H298" s="334">
        <f t="shared" ref="H298:H303" si="15">E298-G298</f>
        <v>9239.4019800000005</v>
      </c>
      <c r="I298" s="334">
        <v>4402.9312099999997</v>
      </c>
      <c r="J298" s="361"/>
    </row>
    <row r="299" spans="1:10" ht="14.1" customHeight="1" x14ac:dyDescent="0.55000000000000004">
      <c r="A299" s="27"/>
      <c r="B299" s="360"/>
      <c r="C299" s="335" t="s">
        <v>9</v>
      </c>
      <c r="D299" s="333">
        <v>2224</v>
      </c>
      <c r="E299" s="333">
        <v>3000</v>
      </c>
      <c r="F299" s="334"/>
      <c r="G299" s="334">
        <v>940.21699999999998</v>
      </c>
      <c r="H299" s="334">
        <f>E299-G299</f>
        <v>2059.7829999999999</v>
      </c>
      <c r="I299" s="334">
        <v>930.25800000000004</v>
      </c>
      <c r="J299" s="361"/>
    </row>
    <row r="300" spans="1:10" ht="14.1" customHeight="1" x14ac:dyDescent="0.55000000000000004">
      <c r="A300" s="27"/>
      <c r="B300" s="360"/>
      <c r="C300" s="335" t="s">
        <v>45</v>
      </c>
      <c r="D300" s="333">
        <v>1366</v>
      </c>
      <c r="E300" s="333">
        <v>1441</v>
      </c>
      <c r="F300" s="334">
        <v>15.1492</v>
      </c>
      <c r="G300" s="334">
        <v>782.26669000000004</v>
      </c>
      <c r="H300" s="334">
        <f t="shared" si="15"/>
        <v>658.73330999999996</v>
      </c>
      <c r="I300" s="334">
        <v>1708.69868</v>
      </c>
      <c r="J300" s="361"/>
    </row>
    <row r="301" spans="1:10" ht="14.1" customHeight="1" thickBot="1" x14ac:dyDescent="0.6">
      <c r="A301" s="27"/>
      <c r="B301" s="360"/>
      <c r="C301" s="336" t="s">
        <v>131</v>
      </c>
      <c r="D301" s="337">
        <v>4571</v>
      </c>
      <c r="E301" s="337">
        <v>4722</v>
      </c>
      <c r="F301" s="334">
        <v>76.747799999999998</v>
      </c>
      <c r="G301" s="334">
        <v>1019.90145</v>
      </c>
      <c r="H301" s="334">
        <f t="shared" si="15"/>
        <v>3702.0985500000002</v>
      </c>
      <c r="I301" s="334">
        <v>470.22660000000002</v>
      </c>
      <c r="J301" s="361"/>
    </row>
    <row r="302" spans="1:10" ht="14.1" customHeight="1" thickBot="1" x14ac:dyDescent="0.6">
      <c r="A302" s="27"/>
      <c r="B302" s="360"/>
      <c r="C302" s="338" t="s">
        <v>36</v>
      </c>
      <c r="D302" s="339">
        <v>5500</v>
      </c>
      <c r="E302" s="339">
        <v>5500</v>
      </c>
      <c r="F302" s="340">
        <v>77.992419999999996</v>
      </c>
      <c r="G302" s="340">
        <v>1657.4296099999999</v>
      </c>
      <c r="H302" s="340">
        <f t="shared" si="15"/>
        <v>3842.5703899999999</v>
      </c>
      <c r="I302" s="340">
        <v>3699.9029999999998</v>
      </c>
      <c r="J302" s="361"/>
    </row>
    <row r="303" spans="1:10" ht="14.1" customHeight="1" x14ac:dyDescent="0.55000000000000004">
      <c r="A303" s="27"/>
      <c r="B303" s="360"/>
      <c r="C303" s="329" t="s">
        <v>15</v>
      </c>
      <c r="D303" s="330">
        <v>8000</v>
      </c>
      <c r="E303" s="330">
        <v>8000</v>
      </c>
      <c r="F303" s="331">
        <f>F305+F304</f>
        <v>26.392040000000001</v>
      </c>
      <c r="G303" s="331">
        <f>G305+G304</f>
        <v>2062.5374000000002</v>
      </c>
      <c r="H303" s="331">
        <f t="shared" si="15"/>
        <v>5937.4625999999998</v>
      </c>
      <c r="I303" s="331">
        <f>I305+I304</f>
        <v>2031.8179300000002</v>
      </c>
      <c r="J303" s="361"/>
    </row>
    <row r="304" spans="1:10" ht="14.1" customHeight="1" x14ac:dyDescent="0.55000000000000004">
      <c r="A304" s="27"/>
      <c r="B304" s="360"/>
      <c r="C304" s="335" t="s">
        <v>27</v>
      </c>
      <c r="D304" s="341"/>
      <c r="E304" s="333"/>
      <c r="F304" s="334"/>
      <c r="G304" s="334">
        <v>5.3460000000000001</v>
      </c>
      <c r="H304" s="334"/>
      <c r="I304" s="334">
        <v>298.24680999999998</v>
      </c>
      <c r="J304" s="361"/>
    </row>
    <row r="305" spans="1:10" ht="14.1" customHeight="1" thickBot="1" x14ac:dyDescent="0.6">
      <c r="A305" s="27"/>
      <c r="B305" s="360"/>
      <c r="C305" s="342" t="s">
        <v>46</v>
      </c>
      <c r="D305" s="343"/>
      <c r="E305" s="344"/>
      <c r="F305" s="345">
        <v>26.392040000000001</v>
      </c>
      <c r="G305" s="345">
        <v>2057.1914000000002</v>
      </c>
      <c r="H305" s="345"/>
      <c r="I305" s="345">
        <v>1733.5711200000001</v>
      </c>
      <c r="J305" s="361"/>
    </row>
    <row r="306" spans="1:10" ht="14.1" customHeight="1" thickBot="1" x14ac:dyDescent="0.6">
      <c r="A306" s="27"/>
      <c r="B306" s="360"/>
      <c r="C306" s="338" t="s">
        <v>11</v>
      </c>
      <c r="D306" s="339">
        <v>10</v>
      </c>
      <c r="E306" s="339">
        <v>10</v>
      </c>
      <c r="F306" s="340"/>
      <c r="G306" s="340">
        <v>0.18225</v>
      </c>
      <c r="H306" s="340">
        <f>E306-G306</f>
        <v>9.8177500000000002</v>
      </c>
      <c r="I306" s="340">
        <v>0.59865000000000002</v>
      </c>
      <c r="J306" s="361"/>
    </row>
    <row r="307" spans="1:10" ht="14.1" customHeight="1" thickBot="1" x14ac:dyDescent="0.6">
      <c r="A307" s="27"/>
      <c r="B307" s="360"/>
      <c r="C307" s="346" t="s">
        <v>47</v>
      </c>
      <c r="D307" s="347"/>
      <c r="E307" s="348"/>
      <c r="F307" s="340">
        <v>1.2145999999999999</v>
      </c>
      <c r="G307" s="340">
        <v>28.79712</v>
      </c>
      <c r="H307" s="340">
        <f>E307-G307</f>
        <v>-28.79712</v>
      </c>
      <c r="I307" s="340">
        <v>36.309289999999997</v>
      </c>
      <c r="J307" s="361"/>
    </row>
    <row r="308" spans="1:10" ht="18.600000000000001" thickBot="1" x14ac:dyDescent="0.6">
      <c r="A308" s="27"/>
      <c r="B308" s="360"/>
      <c r="C308" s="349" t="s">
        <v>7</v>
      </c>
      <c r="D308" s="350">
        <f t="shared" ref="D308:H308" si="16">D297+D302+D303+D306+D307</f>
        <v>30216</v>
      </c>
      <c r="E308" s="350">
        <f t="shared" si="16"/>
        <v>34198</v>
      </c>
      <c r="F308" s="351">
        <f t="shared" si="16"/>
        <v>197.49605999999997</v>
      </c>
      <c r="G308" s="351">
        <f t="shared" si="16"/>
        <v>8776.9295399999992</v>
      </c>
      <c r="H308" s="350">
        <f t="shared" si="16"/>
        <v>25421.070459999999</v>
      </c>
      <c r="I308" s="351">
        <f>I297+I302+I303+I306+I307</f>
        <v>13280.743359999999</v>
      </c>
      <c r="J308" s="361"/>
    </row>
    <row r="309" spans="1:10" ht="14.1" customHeight="1" x14ac:dyDescent="0.55000000000000004">
      <c r="A309" s="27"/>
      <c r="B309" s="360"/>
      <c r="C309" s="353" t="s">
        <v>130</v>
      </c>
      <c r="D309" s="354"/>
      <c r="E309" s="354"/>
      <c r="F309" s="354"/>
      <c r="G309" s="354"/>
      <c r="H309" s="325"/>
      <c r="I309" s="325"/>
      <c r="J309" s="361"/>
    </row>
    <row r="310" spans="1:10" ht="14.1" customHeight="1" x14ac:dyDescent="0.55000000000000004">
      <c r="A310" s="27"/>
      <c r="B310" s="360"/>
      <c r="C310" s="155" t="s">
        <v>128</v>
      </c>
      <c r="D310" s="354"/>
      <c r="E310" s="354"/>
      <c r="F310" s="354"/>
      <c r="G310" s="354"/>
      <c r="H310" s="352"/>
      <c r="I310" s="325"/>
      <c r="J310" s="361"/>
    </row>
    <row r="311" spans="1:10" ht="14.1" customHeight="1" x14ac:dyDescent="0.55000000000000004">
      <c r="A311" s="27"/>
      <c r="B311" s="360"/>
      <c r="C311" s="155" t="s">
        <v>129</v>
      </c>
      <c r="D311" s="354"/>
      <c r="E311" s="354"/>
      <c r="F311" s="354"/>
      <c r="G311" s="354"/>
      <c r="H311" s="325"/>
      <c r="I311" s="352"/>
      <c r="J311" s="361"/>
    </row>
    <row r="312" spans="1:10" ht="15.75" customHeight="1" thickBot="1" x14ac:dyDescent="0.6">
      <c r="A312" s="27"/>
      <c r="B312" s="365"/>
      <c r="C312" s="355" t="s">
        <v>110</v>
      </c>
      <c r="D312" s="356"/>
      <c r="E312" s="356"/>
      <c r="F312" s="356"/>
      <c r="G312" s="356"/>
      <c r="H312" s="356"/>
      <c r="I312" s="356"/>
      <c r="J312" s="366"/>
    </row>
    <row r="313" spans="1:10" ht="15.75" customHeight="1" thickTop="1" x14ac:dyDescent="0.55000000000000004">
      <c r="A313" s="27"/>
      <c r="B313" s="113"/>
      <c r="C313" s="326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55000000000000004">
      <c r="A314" s="27"/>
      <c r="B314" s="113"/>
      <c r="C314" s="326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6">
      <c r="A315" s="27"/>
      <c r="D315" s="1"/>
    </row>
    <row r="316" spans="1:10" ht="14.1" customHeight="1" thickTop="1" x14ac:dyDescent="0.55000000000000004">
      <c r="A316" s="27"/>
      <c r="B316" s="357"/>
      <c r="C316" s="358"/>
      <c r="D316" s="374"/>
      <c r="E316" s="358"/>
      <c r="F316" s="358"/>
      <c r="G316" s="358"/>
      <c r="H316" s="358"/>
      <c r="I316" s="358"/>
      <c r="J316" s="359"/>
    </row>
    <row r="317" spans="1:10" ht="14.1" customHeight="1" x14ac:dyDescent="0.55000000000000004">
      <c r="A317" s="27"/>
      <c r="B317" s="360"/>
      <c r="C317" s="373" t="s">
        <v>72</v>
      </c>
      <c r="D317" s="2"/>
      <c r="E317" s="113"/>
      <c r="F317" s="113"/>
      <c r="G317" s="113"/>
      <c r="H317" s="113"/>
      <c r="I317" s="113"/>
      <c r="J317" s="361"/>
    </row>
    <row r="318" spans="1:10" ht="14.1" customHeight="1" thickBot="1" x14ac:dyDescent="0.6">
      <c r="A318" s="27"/>
      <c r="B318" s="360"/>
      <c r="C318" s="113"/>
      <c r="D318" s="2"/>
      <c r="E318" s="113"/>
      <c r="F318" s="113"/>
      <c r="G318" s="113"/>
      <c r="H318" s="113"/>
      <c r="I318" s="113"/>
      <c r="J318" s="361"/>
    </row>
    <row r="319" spans="1:10" ht="14.1" customHeight="1" thickBot="1" x14ac:dyDescent="0.6">
      <c r="A319" s="27"/>
      <c r="B319" s="360"/>
      <c r="C319" s="402" t="s">
        <v>1</v>
      </c>
      <c r="D319" s="403"/>
      <c r="E319" s="113"/>
      <c r="F319" s="113"/>
      <c r="G319" s="113"/>
      <c r="H319" s="113"/>
      <c r="I319" s="113"/>
      <c r="J319" s="361"/>
    </row>
    <row r="320" spans="1:10" ht="14.1" customHeight="1" x14ac:dyDescent="0.55000000000000004">
      <c r="A320" s="27"/>
      <c r="B320" s="360"/>
      <c r="C320" s="248" t="s">
        <v>107</v>
      </c>
      <c r="D320" s="249">
        <v>2528</v>
      </c>
      <c r="E320" s="113"/>
      <c r="F320" s="113"/>
      <c r="G320" s="113"/>
      <c r="H320" s="113"/>
      <c r="I320" s="113"/>
      <c r="J320" s="361"/>
    </row>
    <row r="321" spans="1:10" ht="14.1" customHeight="1" x14ac:dyDescent="0.55000000000000004">
      <c r="A321" s="27"/>
      <c r="B321" s="360"/>
      <c r="C321" s="250" t="s">
        <v>42</v>
      </c>
      <c r="D321" s="251">
        <v>3465</v>
      </c>
      <c r="E321" s="113"/>
      <c r="F321" s="113"/>
      <c r="G321" s="113"/>
      <c r="H321" s="113"/>
      <c r="I321" s="113"/>
      <c r="J321" s="361"/>
    </row>
    <row r="322" spans="1:10" ht="14.1" customHeight="1" thickBot="1" x14ac:dyDescent="0.6">
      <c r="A322" s="27"/>
      <c r="B322" s="360"/>
      <c r="C322" s="250" t="s">
        <v>26</v>
      </c>
      <c r="D322" s="251">
        <v>123</v>
      </c>
      <c r="E322" s="113"/>
      <c r="F322" s="113"/>
      <c r="G322" s="113"/>
      <c r="H322" s="113"/>
      <c r="I322" s="113"/>
      <c r="J322" s="361"/>
    </row>
    <row r="323" spans="1:10" ht="14.1" customHeight="1" thickBot="1" x14ac:dyDescent="0.6">
      <c r="A323" s="27"/>
      <c r="B323" s="360"/>
      <c r="C323" s="252" t="s">
        <v>29</v>
      </c>
      <c r="D323" s="253">
        <f>SUM(D320:D322)</f>
        <v>6116</v>
      </c>
      <c r="E323" s="113"/>
      <c r="F323" s="113"/>
      <c r="G323" s="113"/>
      <c r="H323" s="113"/>
      <c r="I323" s="113"/>
      <c r="J323" s="361"/>
    </row>
    <row r="324" spans="1:10" ht="14.1" customHeight="1" x14ac:dyDescent="0.55000000000000004">
      <c r="A324" s="27"/>
      <c r="B324" s="360"/>
      <c r="C324" s="264" t="s">
        <v>112</v>
      </c>
      <c r="D324" s="259"/>
      <c r="E324" s="113"/>
      <c r="F324" s="113"/>
      <c r="G324" s="113"/>
      <c r="H324" s="113"/>
      <c r="I324" s="113"/>
      <c r="J324" s="361"/>
    </row>
    <row r="325" spans="1:10" ht="14.1" customHeight="1" x14ac:dyDescent="0.55000000000000004">
      <c r="A325" s="27"/>
      <c r="B325" s="360"/>
      <c r="C325" s="56" t="s">
        <v>110</v>
      </c>
      <c r="D325" s="258"/>
      <c r="E325" s="113"/>
      <c r="F325" s="113"/>
      <c r="G325" s="113"/>
      <c r="H325" s="113"/>
      <c r="I325" s="113"/>
      <c r="J325" s="361"/>
    </row>
    <row r="326" spans="1:10" ht="14.1" customHeight="1" x14ac:dyDescent="0.55000000000000004">
      <c r="A326" s="27"/>
      <c r="B326" s="360"/>
      <c r="C326" s="113"/>
      <c r="D326" s="2"/>
      <c r="E326" s="113"/>
      <c r="F326" s="113"/>
      <c r="G326" s="113"/>
      <c r="H326" s="113"/>
      <c r="I326" s="113"/>
      <c r="J326" s="361"/>
    </row>
    <row r="327" spans="1:10" ht="14.1" customHeight="1" thickBot="1" x14ac:dyDescent="0.6">
      <c r="A327" s="27"/>
      <c r="B327" s="360"/>
      <c r="C327" s="113"/>
      <c r="D327" s="113"/>
      <c r="E327" s="113"/>
      <c r="F327" s="113"/>
      <c r="G327" s="113"/>
      <c r="H327" s="113"/>
      <c r="I327" s="113"/>
      <c r="J327" s="361"/>
    </row>
    <row r="328" spans="1:10" ht="29.25" customHeight="1" thickBot="1" x14ac:dyDescent="0.6">
      <c r="A328" s="27"/>
      <c r="B328" s="319"/>
      <c r="C328" s="273" t="s">
        <v>125</v>
      </c>
      <c r="D328" s="273"/>
      <c r="E328" s="273"/>
      <c r="F328" s="273"/>
      <c r="G328" s="273"/>
      <c r="H328" s="273"/>
      <c r="I328" s="273"/>
      <c r="J328" s="320"/>
    </row>
    <row r="329" spans="1:10" ht="78" customHeight="1" thickBot="1" x14ac:dyDescent="0.6">
      <c r="A329" s="304"/>
      <c r="B329" s="363"/>
      <c r="C329" s="328" t="s">
        <v>73</v>
      </c>
      <c r="D329" s="367" t="s">
        <v>74</v>
      </c>
      <c r="E329" s="328" t="str">
        <f>F22</f>
        <v>FANGST UKE 25</v>
      </c>
      <c r="F329" s="328" t="str">
        <f>G22</f>
        <v>FANGST T.O.M UKE 25</v>
      </c>
      <c r="G329" s="368" t="str">
        <f>H22</f>
        <v>RESTKVOTER UKE 25</v>
      </c>
      <c r="H329" s="328" t="str">
        <f>I22</f>
        <v>FANGST T.O.M. UKE 25 2020</v>
      </c>
      <c r="I329" s="311"/>
      <c r="J329" s="364"/>
    </row>
    <row r="330" spans="1:10" ht="14.1" customHeight="1" thickBot="1" x14ac:dyDescent="0.6">
      <c r="A330" s="304"/>
      <c r="B330" s="360"/>
      <c r="C330" s="338" t="s">
        <v>75</v>
      </c>
      <c r="D330" s="413">
        <v>1685</v>
      </c>
      <c r="E330" s="384">
        <f>E332+E331</f>
        <v>0</v>
      </c>
      <c r="F330" s="384">
        <f>F332+F331</f>
        <v>1836.1619800000001</v>
      </c>
      <c r="G330" s="416">
        <f>D330-F330</f>
        <v>-151.16198000000009</v>
      </c>
      <c r="H330" s="384">
        <f>SUM(H331:H332)</f>
        <v>1914.5554300000001</v>
      </c>
      <c r="I330" s="113"/>
      <c r="J330" s="361"/>
    </row>
    <row r="331" spans="1:10" ht="14.1" customHeight="1" thickBot="1" x14ac:dyDescent="0.6">
      <c r="A331" s="27"/>
      <c r="B331" s="360"/>
      <c r="C331" s="369" t="s">
        <v>65</v>
      </c>
      <c r="D331" s="414"/>
      <c r="E331" s="385"/>
      <c r="F331" s="385">
        <v>1527.55943</v>
      </c>
      <c r="G331" s="417"/>
      <c r="H331" s="385">
        <v>1555.77169</v>
      </c>
      <c r="I331" s="113"/>
      <c r="J331" s="361"/>
    </row>
    <row r="332" spans="1:10" ht="14.1" customHeight="1" thickBot="1" x14ac:dyDescent="0.6">
      <c r="A332" s="27"/>
      <c r="B332" s="360"/>
      <c r="C332" s="369" t="s">
        <v>66</v>
      </c>
      <c r="D332" s="415"/>
      <c r="E332" s="386"/>
      <c r="F332" s="386">
        <v>308.60255000000001</v>
      </c>
      <c r="G332" s="418"/>
      <c r="H332" s="386">
        <v>358.78374000000002</v>
      </c>
      <c r="I332" s="113"/>
      <c r="J332" s="361"/>
    </row>
    <row r="333" spans="1:10" ht="14.1" customHeight="1" thickBot="1" x14ac:dyDescent="0.6">
      <c r="A333" s="27"/>
      <c r="B333" s="360"/>
      <c r="C333" s="338" t="s">
        <v>76</v>
      </c>
      <c r="D333" s="413">
        <v>1240</v>
      </c>
      <c r="E333" s="384">
        <f>SUM(E334:E335)</f>
        <v>68.752499999999998</v>
      </c>
      <c r="F333" s="384">
        <f>SUM(F334:F335)</f>
        <v>451.62434000000002</v>
      </c>
      <c r="G333" s="416">
        <f>D333-F333</f>
        <v>788.37565999999993</v>
      </c>
      <c r="H333" s="384">
        <f>SUM(H334:H335)</f>
        <v>630</v>
      </c>
      <c r="I333" s="113"/>
      <c r="J333" s="361"/>
    </row>
    <row r="334" spans="1:10" ht="14.1" customHeight="1" thickBot="1" x14ac:dyDescent="0.6">
      <c r="A334" s="27"/>
      <c r="B334" s="360"/>
      <c r="C334" s="369" t="s">
        <v>65</v>
      </c>
      <c r="D334" s="414"/>
      <c r="E334" s="370">
        <v>56.8947</v>
      </c>
      <c r="F334" s="370">
        <v>360.75614000000002</v>
      </c>
      <c r="G334" s="417"/>
      <c r="H334" s="370">
        <v>487</v>
      </c>
      <c r="I334" s="113"/>
      <c r="J334" s="361"/>
    </row>
    <row r="335" spans="1:10" ht="14.1" customHeight="1" thickBot="1" x14ac:dyDescent="0.6">
      <c r="A335" s="27"/>
      <c r="B335" s="360"/>
      <c r="C335" s="369" t="s">
        <v>66</v>
      </c>
      <c r="D335" s="415"/>
      <c r="E335" s="370">
        <v>11.857799999999999</v>
      </c>
      <c r="F335" s="370">
        <v>90.868200000000002</v>
      </c>
      <c r="G335" s="418"/>
      <c r="H335" s="370">
        <v>143</v>
      </c>
      <c r="I335" s="113"/>
      <c r="J335" s="361"/>
    </row>
    <row r="336" spans="1:10" ht="14.1" customHeight="1" thickBot="1" x14ac:dyDescent="0.6">
      <c r="A336" s="27"/>
      <c r="B336" s="360"/>
      <c r="C336" s="338" t="s">
        <v>77</v>
      </c>
      <c r="D336" s="413">
        <v>1240</v>
      </c>
      <c r="E336" s="384">
        <f>SUM(E337:E338)</f>
        <v>0</v>
      </c>
      <c r="F336" s="384">
        <f>SUM(F337:F338)</f>
        <v>0</v>
      </c>
      <c r="G336" s="416">
        <f>D336-F336</f>
        <v>1240</v>
      </c>
      <c r="H336" s="384">
        <f>SUM(H337:H338)</f>
        <v>0</v>
      </c>
      <c r="I336" s="113"/>
      <c r="J336" s="361"/>
    </row>
    <row r="337" spans="1:10" ht="14.1" customHeight="1" thickBot="1" x14ac:dyDescent="0.6">
      <c r="A337" s="27"/>
      <c r="B337" s="360"/>
      <c r="C337" s="369" t="s">
        <v>65</v>
      </c>
      <c r="D337" s="414"/>
      <c r="E337" s="387"/>
      <c r="F337" s="387"/>
      <c r="G337" s="417"/>
      <c r="H337" s="387"/>
      <c r="I337" s="113"/>
      <c r="J337" s="361"/>
    </row>
    <row r="338" spans="1:10" ht="14.1" customHeight="1" thickBot="1" x14ac:dyDescent="0.6">
      <c r="A338" s="27"/>
      <c r="B338" s="360"/>
      <c r="C338" s="369" t="s">
        <v>66</v>
      </c>
      <c r="D338" s="415"/>
      <c r="E338" s="388"/>
      <c r="F338" s="388"/>
      <c r="G338" s="418"/>
      <c r="H338" s="388"/>
      <c r="I338" s="113"/>
      <c r="J338" s="361"/>
    </row>
    <row r="339" spans="1:10" ht="14.1" customHeight="1" thickBot="1" x14ac:dyDescent="0.6">
      <c r="A339" s="27"/>
      <c r="B339" s="360"/>
      <c r="C339" s="346" t="s">
        <v>53</v>
      </c>
      <c r="D339" s="371"/>
      <c r="E339" s="389"/>
      <c r="F339" s="389"/>
      <c r="G339" s="377"/>
      <c r="H339" s="389"/>
      <c r="I339" s="113"/>
      <c r="J339" s="361"/>
    </row>
    <row r="340" spans="1:10" ht="14.1" customHeight="1" thickBot="1" x14ac:dyDescent="0.6">
      <c r="A340" s="27"/>
      <c r="B340" s="360"/>
      <c r="C340" s="349" t="s">
        <v>50</v>
      </c>
      <c r="D340" s="372">
        <f>D330+D333+D336</f>
        <v>4165</v>
      </c>
      <c r="E340" s="390">
        <f>E330+E333+E336+E339</f>
        <v>68.752499999999998</v>
      </c>
      <c r="F340" s="390">
        <f>F330+F333+F336+F339</f>
        <v>2287.7863200000002</v>
      </c>
      <c r="G340" s="378">
        <f>SUM(G330:G339)</f>
        <v>1877.2136799999998</v>
      </c>
      <c r="H340" s="390">
        <f>H330+H333+H336+H339</f>
        <v>2544.5554300000003</v>
      </c>
      <c r="I340" s="113"/>
      <c r="J340" s="361"/>
    </row>
    <row r="341" spans="1:10" ht="14.1" customHeight="1" x14ac:dyDescent="0.55000000000000004">
      <c r="A341" s="27"/>
      <c r="B341" s="360"/>
      <c r="C341" s="113"/>
      <c r="D341" s="2"/>
      <c r="E341" s="113"/>
      <c r="F341" s="113"/>
      <c r="G341" s="113"/>
      <c r="H341" s="113"/>
      <c r="I341" s="113"/>
      <c r="J341" s="361"/>
    </row>
    <row r="342" spans="1:10" ht="14.1" customHeight="1" thickBot="1" x14ac:dyDescent="0.6">
      <c r="A342" s="27"/>
      <c r="B342" s="365"/>
      <c r="C342" s="121"/>
      <c r="D342" s="89"/>
      <c r="E342" s="121"/>
      <c r="F342" s="121"/>
      <c r="G342" s="121"/>
      <c r="H342" s="121"/>
      <c r="I342" s="121"/>
      <c r="J342" s="366"/>
    </row>
    <row r="343" spans="1:10" ht="0" hidden="1" customHeight="1" x14ac:dyDescent="0.55000000000000004"/>
    <row r="344" spans="1:10" ht="0" hidden="1" customHeight="1" x14ac:dyDescent="0.55000000000000004"/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6:D338"/>
    <mergeCell ref="G336:G338"/>
    <mergeCell ref="C319:D319"/>
    <mergeCell ref="D330:D332"/>
    <mergeCell ref="G330:G332"/>
    <mergeCell ref="D333:D335"/>
    <mergeCell ref="G333:G335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5:G18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25
&amp;"-,Normal"&amp;11(iht. motatte landings- og sluttsedler fra fiskesalgslagene; alle tallstørrelser i hele tonn)&amp;R28.06.2021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2021-06-04T15:55:27Z</cp:lastPrinted>
  <dcterms:created xsi:type="dcterms:W3CDTF">2011-07-06T12:13:20Z</dcterms:created>
  <dcterms:modified xsi:type="dcterms:W3CDTF">2021-06-30T11:02:34Z</dcterms:modified>
</cp:coreProperties>
</file>