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40\"/>
    </mc:Choice>
  </mc:AlternateContent>
  <bookViews>
    <workbookView xWindow="0" yWindow="0" windowWidth="15330" windowHeight="7215" tabRatio="413"/>
  </bookViews>
  <sheets>
    <sheet name="UKE_40_2019" sheetId="1" r:id="rId1"/>
  </sheets>
  <definedNames>
    <definedName name="Z_14D440E4_F18A_4F78_9989_38C1B133222D_.wvu.Cols" localSheetId="0" hidden="1">UKE_40_2019!#REF!</definedName>
    <definedName name="Z_14D440E4_F18A_4F78_9989_38C1B133222D_.wvu.PrintArea" localSheetId="0" hidden="1">UKE_40_2019!$B$1:$M$247</definedName>
    <definedName name="Z_14D440E4_F18A_4F78_9989_38C1B133222D_.wvu.Rows" localSheetId="0" hidden="1">UKE_40_2019!$359:$1048576,UKE_40_2019!$248:$358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2" i="1" l="1"/>
  <c r="G128" i="1"/>
  <c r="G127" i="1"/>
  <c r="G126" i="1"/>
  <c r="G32" i="1" l="1"/>
  <c r="F32" i="1"/>
  <c r="J32" i="1"/>
  <c r="I25" i="1" l="1"/>
  <c r="F36" i="1" l="1"/>
  <c r="G33" i="1" l="1"/>
  <c r="F33" i="1" s="1"/>
  <c r="G24" i="1" l="1"/>
  <c r="G29" i="1"/>
  <c r="F29" i="1" s="1"/>
  <c r="I30" i="1"/>
  <c r="E24" i="1"/>
  <c r="G184" i="1"/>
  <c r="F184" i="1"/>
  <c r="J24" i="1"/>
  <c r="I29" i="1" l="1"/>
  <c r="G207" i="1"/>
  <c r="G208" i="1"/>
  <c r="G209" i="1"/>
  <c r="G210" i="1"/>
  <c r="F131" i="1" l="1"/>
  <c r="G131" i="1"/>
  <c r="F24" i="1" l="1"/>
  <c r="D228" i="1" l="1"/>
  <c r="E243" i="1"/>
  <c r="E178" i="1" l="1"/>
  <c r="E189" i="1" s="1"/>
  <c r="J31" i="1" l="1"/>
  <c r="J23" i="1" s="1"/>
  <c r="F31" i="1" l="1"/>
  <c r="F23" i="1" s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E40" i="1" l="1"/>
  <c r="H171" i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E124" i="1" l="1"/>
  <c r="E123" i="1" s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G178" i="1"/>
  <c r="I131" i="1" l="1"/>
  <c r="I118" i="1"/>
  <c r="I124" i="1"/>
  <c r="I123" i="1" s="1"/>
  <c r="G31" i="1"/>
  <c r="G23" i="1" s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24" i="1"/>
  <c r="G123" i="1" s="1"/>
  <c r="G137" i="1" s="1"/>
  <c r="G118" i="1"/>
  <c r="F118" i="1"/>
  <c r="F137" i="1" s="1"/>
  <c r="E118" i="1"/>
  <c r="E137" i="1" s="1"/>
  <c r="G64" i="1"/>
  <c r="F66" i="1"/>
  <c r="G66" i="1" s="1"/>
  <c r="E66" i="1"/>
  <c r="G161" i="1" l="1"/>
  <c r="G60" i="1"/>
  <c r="H137" i="1" l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1" i="1" l="1"/>
  <c r="E211" i="1" l="1"/>
  <c r="G189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<sst xmlns="http://schemas.openxmlformats.org/spreadsheetml/2006/main" count="257" uniqueCount="132">
  <si>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</si>
  <si>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</si>
  <si>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</si>
  <si>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</si>
  <si>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</si>
  <si>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</si>
  <si>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</si>
  <si>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</si>
  <si>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</si>
  <si>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</si>
  <si>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</si>
  <si>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</si>
  <si>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</si>
  <si>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</si>
  <si>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</si>
  <si>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</si>
  <si>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</si>
  <si>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</si>
  <si>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</si>
  <si>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</si>
  <si>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</si>
  <si>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</si>
  <si>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</si>
  <si>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</si>
  <si>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</si>
  <si>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</si>
  <si>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</si>
  <si>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</si>
  <si>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</si>
  <si>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</si>
  <si>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</si>
  <si>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</si>
  <si>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</si>
  <si>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</si>
  <si>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</si>
  <si>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</si>
  <si>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</si>
  <si>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</si>
  <si>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</si>
  <si>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</si>
  <si>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</si>
  <si>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</si>
  <si>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</si>
  <si>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</si>
  <si>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</si>
  <si>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</si>
  <si>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</si>
  <si>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</si>
  <si>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</si>
  <si>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</si>
  <si>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</si>
  <si>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</si>
  <si>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</si>
  <si>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</si>
  <si>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</si>
  <si>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</si>
  <si>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</si>
  <si>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</si>
  <si>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</si>
  <si>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</si>
  <si>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</si>
  <si>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</si>
  <si>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</si>
  <si>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</si>
  <si>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</si>
  <si>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</si>
  <si>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</si>
  <si>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</si>
  <si>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</si>
  <si>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</si>
  <si>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</si>
  <si>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</si>
  <si>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</si>
  <si>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</si>
  <si>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</si>
  <si>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</si>
  <si>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</si>
  <si>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</si>
  <si>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</si>
  <si>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</si>
  <si>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</si>
  <si>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</si>
  <si>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</si>
  <si>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</si>
  <si>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</si>
  <si>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</si>
  <si>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</si>
  <si>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</si>
  <si>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</si>
  <si>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</si>
  <si>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</si>
  <si>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</si>
  <si>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</si>
  <si>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</si>
  <si>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</si>
  <si>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</si>
  <si>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</si>
  <si>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</si>
  <si>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</si>
  <si>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</si>
  <si>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</si>
  <si>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</si>
  <si>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</si>
  <si>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</si>
  <si>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</si>
  <si>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</si>
  <si>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</si>
  <si>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</si>
  <si>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</si>
  <si>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</si>
  <si>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</si>
  <si>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</si>
  <si>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</si>
  <si>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</si>
  <si>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</si>
  <si>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</si>
  <si>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</si>
  <si>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</si>
  <si>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</si>
  <si>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</si>
  <si>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</si>
  <si>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</si>
  <si>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</si>
  <si>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</si>
  <si>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</si>
  <si>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Not-gruppen</t>
    </r>
  </si>
  <si>
    <r>
      <t xml:space="preserve">2 </t>
    </r>
    <r>
      <rPr>
        <sz val="9"/>
        <color theme="1"/>
        <rFont val="Calibri"/>
        <family val="2"/>
      </rPr>
      <t>Registrert rekreasjonsfiske utgjør 61 tonn, men det legges til grunn at hele avsetningen tas</t>
    </r>
  </si>
  <si>
    <t>LANDET KVANTUM UKE 40</t>
  </si>
  <si>
    <t>LANDET KVANTUM T.O.M UKE 40</t>
  </si>
  <si>
    <t>LANDET KVANTUM T.O.M. UKE 40 2018</t>
  </si>
  <si>
    <r>
      <t xml:space="preserve">3 </t>
    </r>
    <r>
      <rPr>
        <sz val="9"/>
        <color theme="1"/>
        <rFont val="Calibri"/>
        <family val="2"/>
      </rPr>
      <t>Registrert rekreasjonsfiske utgjør 1 975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</si>
  <si>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519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</si>
</sst>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A76" zoomScaleNormal="115" workbookViewId="0">
      <selection activeCell="J84" sqref="J84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1" t="s">
        <v>87</v>
      </c>
      <c r="C2" s="442"/>
      <c r="D2" s="442"/>
      <c r="E2" s="442"/>
      <c r="F2" s="442"/>
      <c r="G2" s="442"/>
      <c r="H2" s="442"/>
      <c r="I2" s="442"/>
      <c r="J2" s="442"/>
      <c r="K2" s="443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4"/>
      <c r="C7" s="445"/>
      <c r="D7" s="445"/>
      <c r="E7" s="445"/>
      <c r="F7" s="445"/>
      <c r="G7" s="445"/>
      <c r="H7" s="445"/>
      <c r="I7" s="445"/>
      <c r="J7" s="445"/>
      <c r="K7" s="446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47" t="s">
        <v>2</v>
      </c>
      <c r="D9" s="448"/>
      <c r="E9" s="447" t="s">
        <v>20</v>
      </c>
      <c r="F9" s="448"/>
      <c r="G9" s="447" t="s">
        <v>21</v>
      </c>
      <c r="H9" s="448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95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115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116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49" t="s">
        <v>8</v>
      </c>
      <c r="C17" s="450"/>
      <c r="D17" s="450"/>
      <c r="E17" s="450"/>
      <c r="F17" s="450"/>
      <c r="G17" s="450"/>
      <c r="H17" s="450"/>
      <c r="I17" s="450"/>
      <c r="J17" s="450"/>
      <c r="K17" s="451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109</v>
      </c>
      <c r="F19" s="326" t="s">
        <v>127</v>
      </c>
      <c r="G19" s="326" t="s">
        <v>128</v>
      </c>
      <c r="H19" s="326" t="s">
        <v>69</v>
      </c>
      <c r="I19" s="326" t="s">
        <v>62</v>
      </c>
      <c r="J19" s="327" t="s">
        <v>129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762.66027999999994</v>
      </c>
      <c r="G20" s="328">
        <f>G21+G22</f>
        <v>64275.248220000001</v>
      </c>
      <c r="H20" s="328"/>
      <c r="I20" s="328">
        <f>I22+I21</f>
        <v>34003.751779999999</v>
      </c>
      <c r="J20" s="329">
        <f>J22+J21</f>
        <v>72963.976850000006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762.66027999999994</v>
      </c>
      <c r="G21" s="330">
        <v>63757.540840000001</v>
      </c>
      <c r="H21" s="330"/>
      <c r="I21" s="330">
        <f>E21-G21</f>
        <v>33711.459159999999</v>
      </c>
      <c r="J21" s="331">
        <v>72332.979640000005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/>
      <c r="G22" s="332">
        <v>517.70737999999994</v>
      </c>
      <c r="H22" s="332"/>
      <c r="I22" s="330">
        <f>E22-G22</f>
        <v>292.29262000000006</v>
      </c>
      <c r="J22" s="331">
        <v>630.99721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728.56169</v>
      </c>
      <c r="G23" s="328">
        <f>G24+G30+G31</f>
        <v>192771.12152799999</v>
      </c>
      <c r="H23" s="328"/>
      <c r="I23" s="328">
        <f>I24+I30+I31</f>
        <v>11476.878472000002</v>
      </c>
      <c r="J23" s="329">
        <f>J24+J30+J31</f>
        <v>217655.30126000001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405.00896999999998</v>
      </c>
      <c r="G24" s="334">
        <f>G25+G26+G27+G28</f>
        <v>157622.95763799999</v>
      </c>
      <c r="H24" s="334"/>
      <c r="I24" s="334">
        <f>I25+I26+I27+I28+I29</f>
        <v>1832.0423620000001</v>
      </c>
      <c r="J24" s="335">
        <f>J25+J26+J27+J28</f>
        <v>172632.75181000002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50.110849999999999</v>
      </c>
      <c r="G25" s="336">
        <v>42826.632169999997</v>
      </c>
      <c r="H25" s="336">
        <v>1364</v>
      </c>
      <c r="I25" s="336">
        <f>E25-G25+H25</f>
        <v>-531.63216999999713</v>
      </c>
      <c r="J25" s="337">
        <v>51253.154929999997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223.21256</v>
      </c>
      <c r="G26" s="336">
        <v>42811.295120000002</v>
      </c>
      <c r="H26" s="336">
        <v>2510</v>
      </c>
      <c r="I26" s="336">
        <f>E26-G26+H26</f>
        <v>-887.2951200000025</v>
      </c>
      <c r="J26" s="337">
        <v>48075.248890000003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72.278459999999995</v>
      </c>
      <c r="G27" s="336">
        <v>42223.338462</v>
      </c>
      <c r="H27" s="336">
        <v>3392</v>
      </c>
      <c r="I27" s="336">
        <f>E27-G27+H27</f>
        <v>1442.6615380000003</v>
      </c>
      <c r="J27" s="337">
        <v>42935.815519999996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59.4071</v>
      </c>
      <c r="G28" s="336">
        <v>29761.691886000001</v>
      </c>
      <c r="H28" s="336">
        <v>1710</v>
      </c>
      <c r="I28" s="336">
        <f>E28-G28+H28</f>
        <v>-2329.6918860000005</v>
      </c>
      <c r="J28" s="337">
        <v>30368.532469999998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G29-8708</f>
        <v>268</v>
      </c>
      <c r="G29" s="336">
        <f>H25+H26+H27+H28</f>
        <v>8976</v>
      </c>
      <c r="H29" s="336"/>
      <c r="I29" s="336">
        <f>E29-G29</f>
        <v>4138</v>
      </c>
      <c r="J29" s="337">
        <v>8846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293.82600000000002</v>
      </c>
      <c r="G30" s="334">
        <v>16173.166149999999</v>
      </c>
      <c r="H30" s="336"/>
      <c r="I30" s="398">
        <f>E30-G30</f>
        <v>9167.8338500000009</v>
      </c>
      <c r="J30" s="335">
        <v>18783.49841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29.72672</v>
      </c>
      <c r="G31" s="334">
        <f>G32</f>
        <v>18974.997739999999</v>
      </c>
      <c r="H31" s="336"/>
      <c r="I31" s="334">
        <f>I32+I33</f>
        <v>477.00226000000112</v>
      </c>
      <c r="J31" s="335">
        <f>J32</f>
        <v>26239.051039999998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29.72672-F36</f>
        <v>29.72672</v>
      </c>
      <c r="G32" s="336">
        <f>22362.99774-G36</f>
        <v>18974.997739999999</v>
      </c>
      <c r="H32" s="336">
        <v>982</v>
      </c>
      <c r="I32" s="336">
        <f>E32-G32+H32</f>
        <v>-380.99773999999888</v>
      </c>
      <c r="J32" s="337">
        <f>32328.05104-J36</f>
        <v>26239.051039999998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G33-957</f>
        <v>25</v>
      </c>
      <c r="G33" s="339">
        <f>H32</f>
        <v>982</v>
      </c>
      <c r="H33" s="339"/>
      <c r="I33" s="339">
        <f t="shared" ref="I33:I37" si="0">E33-G33</f>
        <v>858</v>
      </c>
      <c r="J33" s="340">
        <v>634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2842.4536320000002</v>
      </c>
      <c r="H34" s="341"/>
      <c r="I34" s="370">
        <f t="shared" si="0"/>
        <v>157.5463679999998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/>
      <c r="G35" s="341">
        <v>467.21658000000002</v>
      </c>
      <c r="H35" s="320"/>
      <c r="I35" s="370">
        <f t="shared" si="0"/>
        <v>325.78341999999998</v>
      </c>
      <c r="J35" s="390">
        <v>794.32348000000002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G36-3388</f>
        <v>0</v>
      </c>
      <c r="G36" s="320">
        <v>3388</v>
      </c>
      <c r="H36" s="369"/>
      <c r="I36" s="423">
        <f t="shared" si="0"/>
        <v>-388</v>
      </c>
      <c r="J36" s="320">
        <v>6089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1.71075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121</v>
      </c>
      <c r="D38" s="319"/>
      <c r="E38" s="319"/>
      <c r="F38" s="320"/>
      <c r="G38" s="320"/>
      <c r="H38" s="320"/>
      <c r="I38" s="370"/>
      <c r="J38" s="390">
        <v>1188.8074999999999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/>
      <c r="G39" s="320">
        <v>-15</v>
      </c>
      <c r="H39" s="320"/>
      <c r="I39" s="370">
        <f>E39-G39</f>
        <v>15</v>
      </c>
      <c r="J39" s="390">
        <v>318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1492.93272</v>
      </c>
      <c r="G40" s="197">
        <f>G20+G23+G34+G35+G36+G37+G39</f>
        <v>270729.03995999997</v>
      </c>
      <c r="H40" s="197">
        <f>H25+H26+H27+H28+H32</f>
        <v>9958</v>
      </c>
      <c r="I40" s="302">
        <f>I20+I23+I34+I35+I36+I37+I39</f>
        <v>45590.960040000005</v>
      </c>
      <c r="J40" s="198">
        <f>J20+J23+J34+J35+J36+J37+J38+J39</f>
        <v>309950.46134000004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96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97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130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110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4" t="s">
        <v>1</v>
      </c>
      <c r="C47" s="445"/>
      <c r="D47" s="445"/>
      <c r="E47" s="445"/>
      <c r="F47" s="445"/>
      <c r="G47" s="445"/>
      <c r="H47" s="445"/>
      <c r="I47" s="445"/>
      <c r="J47" s="445"/>
      <c r="K47" s="446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33" t="s">
        <v>2</v>
      </c>
      <c r="D49" s="43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49" t="s">
        <v>8</v>
      </c>
      <c r="C55" s="450"/>
      <c r="D55" s="450"/>
      <c r="E55" s="450"/>
      <c r="F55" s="450"/>
      <c r="G55" s="450"/>
      <c r="H55" s="450"/>
      <c r="I55" s="450"/>
      <c r="J55" s="450"/>
      <c r="K55" s="451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40</v>
      </c>
      <c r="F56" s="194" t="str">
        <f>G19</f>
        <v>LANDET KVANTUM T.O.M UKE 40</v>
      </c>
      <c r="G56" s="194" t="str">
        <f>I19</f>
        <v>RESTKVOTER</v>
      </c>
      <c r="H56" s="195" t="str">
        <f>J19</f>
        <v>LANDET KVANTUM T.O.M. UKE 40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58">
        <v>5376</v>
      </c>
      <c r="E57" s="382">
        <v>35.154719999999998</v>
      </c>
      <c r="F57" s="347">
        <v>1385.9781700000001</v>
      </c>
      <c r="G57" s="460">
        <f>D57-F57-F58</f>
        <v>2390.9664499999999</v>
      </c>
      <c r="H57" s="380">
        <v>1501.8966499999999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59"/>
      <c r="E58" s="373">
        <v>16.607800000000001</v>
      </c>
      <c r="F58" s="387">
        <v>1599.05538</v>
      </c>
      <c r="G58" s="461"/>
      <c r="H58" s="349">
        <v>1425.7112099999999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1.1022000000000001</v>
      </c>
      <c r="F59" s="389">
        <v>81.032110000000003</v>
      </c>
      <c r="G59" s="393">
        <f>D59-F59</f>
        <v>118.96789</v>
      </c>
      <c r="H59" s="301">
        <v>74.574560000000005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5.01342</v>
      </c>
      <c r="F60" s="347">
        <f>F61+F62+F63</f>
        <v>8200.7671399999999</v>
      </c>
      <c r="G60" s="387">
        <f>D60-F60</f>
        <v>-137.76713999999993</v>
      </c>
      <c r="H60" s="350">
        <f>H61+H62+H63</f>
        <v>7652.3629600000004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8.9800000000000005E-2</v>
      </c>
      <c r="F61" s="359">
        <v>3513.9656599999998</v>
      </c>
      <c r="G61" s="359"/>
      <c r="H61" s="360">
        <v>3370.2842500000002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3.4123399999999999</v>
      </c>
      <c r="F62" s="359">
        <v>3119.4970600000001</v>
      </c>
      <c r="G62" s="359"/>
      <c r="H62" s="360">
        <v>2897.1715800000002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1.51128</v>
      </c>
      <c r="F63" s="376">
        <v>1567.3044199999999</v>
      </c>
      <c r="G63" s="376"/>
      <c r="H63" s="381">
        <v>1384.9071300000001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54.438180000000003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45.9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57.878140000000002</v>
      </c>
      <c r="F66" s="200">
        <f>F57+F58+F59+F60+F64+F65</f>
        <v>11312.79715</v>
      </c>
      <c r="G66" s="200">
        <f>D66-F66</f>
        <v>2442.2028499999997</v>
      </c>
      <c r="H66" s="208">
        <f>H57+H58+H59+H60+H64+H65</f>
        <v>10708.987159999999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57" t="s">
        <v>98</v>
      </c>
      <c r="D67" s="457"/>
      <c r="E67" s="457"/>
      <c r="F67" s="457"/>
      <c r="G67" s="457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4" t="s">
        <v>1</v>
      </c>
      <c r="C72" s="445"/>
      <c r="D72" s="445"/>
      <c r="E72" s="445"/>
      <c r="F72" s="445"/>
      <c r="G72" s="445"/>
      <c r="H72" s="445"/>
      <c r="I72" s="445"/>
      <c r="J72" s="445"/>
      <c r="K72" s="446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47" t="s">
        <v>2</v>
      </c>
      <c r="D74" s="448"/>
      <c r="E74" s="447" t="s">
        <v>20</v>
      </c>
      <c r="F74" s="452"/>
      <c r="G74" s="447" t="s">
        <v>21</v>
      </c>
      <c r="H74" s="448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115</v>
      </c>
      <c r="D77" s="169">
        <v>10840</v>
      </c>
      <c r="E77" s="165" t="s">
        <v>95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117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56"/>
      <c r="D80" s="456"/>
      <c r="E80" s="456"/>
      <c r="F80" s="456"/>
      <c r="G80" s="456"/>
      <c r="H80" s="456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56"/>
      <c r="D81" s="456"/>
      <c r="E81" s="456"/>
      <c r="F81" s="456"/>
      <c r="G81" s="456"/>
      <c r="H81" s="456"/>
      <c r="I81" s="256"/>
      <c r="J81" s="256"/>
      <c r="K81" s="253"/>
      <c r="L81" s="256"/>
      <c r="M81" s="118"/>
    </row>
    <row r="82" spans="1:13" ht="14.1" customHeight="1" x14ac:dyDescent="0.25">
      <c r="B82" s="453" t="s">
        <v>8</v>
      </c>
      <c r="C82" s="454"/>
      <c r="D82" s="454"/>
      <c r="E82" s="454"/>
      <c r="F82" s="454"/>
      <c r="G82" s="454"/>
      <c r="H82" s="454"/>
      <c r="I82" s="454"/>
      <c r="J82" s="454"/>
      <c r="K82" s="455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111</v>
      </c>
      <c r="F84" s="194" t="str">
        <f>F19</f>
        <v>LANDET KVANTUM UKE 40</v>
      </c>
      <c r="G84" s="194" t="str">
        <f>G19</f>
        <v>LANDET KVANTUM T.O.M UKE 40</v>
      </c>
      <c r="H84" s="194" t="str">
        <f>I19</f>
        <v>RESTKVOTER</v>
      </c>
      <c r="I84" s="195" t="str">
        <f>J19</f>
        <v>LANDET KVANTUM T.O.M. UKE 40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229.64971</v>
      </c>
      <c r="G85" s="328">
        <f>G86+G87</f>
        <v>31650.054029999999</v>
      </c>
      <c r="H85" s="328">
        <f>H86+H87</f>
        <v>3531.9459699999989</v>
      </c>
      <c r="I85" s="329">
        <f>I86+I87</f>
        <v>31571.982329999999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229.64971</v>
      </c>
      <c r="G86" s="330">
        <v>31280.532500000001</v>
      </c>
      <c r="H86" s="330">
        <f>E86-G86</f>
        <v>3076.4674999999988</v>
      </c>
      <c r="I86" s="331">
        <v>31011.05343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369.52152999999998</v>
      </c>
      <c r="H87" s="332">
        <f>E87-G87</f>
        <v>455.47847000000002</v>
      </c>
      <c r="I87" s="333">
        <v>560.9289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821.04782999999998</v>
      </c>
      <c r="G88" s="328">
        <f t="shared" si="2"/>
        <v>43069.223899999997</v>
      </c>
      <c r="H88" s="328">
        <f>H89+H94+H95</f>
        <v>17347.776099999999</v>
      </c>
      <c r="I88" s="329">
        <f t="shared" si="2"/>
        <v>39026.611899999996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248.93387999999999</v>
      </c>
      <c r="G89" s="334">
        <f t="shared" si="4"/>
        <v>33655.68043</v>
      </c>
      <c r="H89" s="334">
        <f>H90+H91+H92+H93</f>
        <v>14717.31957</v>
      </c>
      <c r="I89" s="335">
        <f t="shared" si="4"/>
        <v>29334.646410000001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87.738150000000005</v>
      </c>
      <c r="G90" s="336">
        <v>5189.1031300000004</v>
      </c>
      <c r="H90" s="336">
        <f t="shared" ref="H90:H98" si="5">E90-G90</f>
        <v>8533.8968700000005</v>
      </c>
      <c r="I90" s="337">
        <v>6123.40211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114.84475</v>
      </c>
      <c r="G91" s="336">
        <v>9515.4780200000005</v>
      </c>
      <c r="H91" s="336">
        <f t="shared" si="5"/>
        <v>3836.5219799999995</v>
      </c>
      <c r="I91" s="337">
        <v>8747.50936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28.269439999999999</v>
      </c>
      <c r="G92" s="336">
        <v>10595.80911</v>
      </c>
      <c r="H92" s="336">
        <f t="shared" si="5"/>
        <v>3122.1908899999999</v>
      </c>
      <c r="I92" s="337">
        <v>8187.2286700000004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18.08154</v>
      </c>
      <c r="G93" s="336">
        <v>8355.2901700000002</v>
      </c>
      <c r="H93" s="336">
        <f t="shared" si="5"/>
        <v>-775.29017000000022</v>
      </c>
      <c r="I93" s="337">
        <v>6276.5062699999999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538.75639999999999</v>
      </c>
      <c r="G94" s="334">
        <v>7974.8669200000004</v>
      </c>
      <c r="H94" s="334">
        <f t="shared" si="5"/>
        <v>2116.1330799999996</v>
      </c>
      <c r="I94" s="335">
        <v>8140.9440699999996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33.357550000000003</v>
      </c>
      <c r="G95" s="345">
        <v>1438.6765499999999</v>
      </c>
      <c r="H95" s="345">
        <f t="shared" si="5"/>
        <v>514.32345000000009</v>
      </c>
      <c r="I95" s="346">
        <v>1551.02142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17.92306</v>
      </c>
      <c r="H96" s="341">
        <f t="shared" si="5"/>
        <v>295.07693999999998</v>
      </c>
      <c r="I96" s="342">
        <v>12.82804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0.17385999999999999</v>
      </c>
      <c r="G97" s="320">
        <v>300</v>
      </c>
      <c r="H97" s="320">
        <f t="shared" si="5"/>
        <v>0</v>
      </c>
      <c r="I97" s="323">
        <v>62.767400000000002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40</v>
      </c>
      <c r="H98" s="320">
        <f t="shared" si="5"/>
        <v>-40</v>
      </c>
      <c r="I98" s="323">
        <v>116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1050.8714</v>
      </c>
      <c r="G99" s="391">
        <f t="shared" si="6"/>
        <v>75077.200989999998</v>
      </c>
      <c r="H99" s="222">
        <f>H85+H88+H96+H97+H98</f>
        <v>21134.799009999995</v>
      </c>
      <c r="I99" s="198">
        <f>I85+I88+I96+I97+I98</f>
        <v>70790.189669999978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99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126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112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4" t="s">
        <v>1</v>
      </c>
      <c r="C105" s="445"/>
      <c r="D105" s="445"/>
      <c r="E105" s="445"/>
      <c r="F105" s="445"/>
      <c r="G105" s="445"/>
      <c r="H105" s="445"/>
      <c r="I105" s="445"/>
      <c r="J105" s="445"/>
      <c r="K105" s="446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47" t="s">
        <v>2</v>
      </c>
      <c r="D107" s="448"/>
      <c r="E107" s="447" t="s">
        <v>20</v>
      </c>
      <c r="F107" s="448"/>
      <c r="G107" s="447" t="s">
        <v>21</v>
      </c>
      <c r="H107" s="448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100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49" t="s">
        <v>8</v>
      </c>
      <c r="C115" s="450"/>
      <c r="D115" s="450"/>
      <c r="E115" s="450"/>
      <c r="F115" s="450"/>
      <c r="G115" s="450"/>
      <c r="H115" s="450"/>
      <c r="I115" s="450"/>
      <c r="J115" s="450"/>
      <c r="K115" s="451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113</v>
      </c>
      <c r="F117" s="187" t="str">
        <f>F19</f>
        <v>LANDET KVANTUM UKE 40</v>
      </c>
      <c r="G117" s="194" t="str">
        <f>G19</f>
        <v>LANDET KVANTUM T.O.M UKE 40</v>
      </c>
      <c r="H117" s="194" t="str">
        <f>I19</f>
        <v>RESTKVOTER</v>
      </c>
      <c r="I117" s="195" t="str">
        <f>J19</f>
        <v>LANDET KVANTUM T.O.M. UKE 40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219.39283</v>
      </c>
      <c r="G118" s="232">
        <f t="shared" si="7"/>
        <v>41199.887260000003</v>
      </c>
      <c r="H118" s="347">
        <f t="shared" si="7"/>
        <v>4308.1127400000005</v>
      </c>
      <c r="I118" s="350">
        <f t="shared" si="7"/>
        <v>52783.632949999999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206.53122999999999</v>
      </c>
      <c r="G119" s="244">
        <v>34893.133529999999</v>
      </c>
      <c r="H119" s="351">
        <f>E119-G119</f>
        <v>840.86647000000085</v>
      </c>
      <c r="I119" s="352">
        <v>44982.82389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12.861599999999999</v>
      </c>
      <c r="G120" s="244">
        <v>6306.7537300000004</v>
      </c>
      <c r="H120" s="351">
        <f>E120-G120</f>
        <v>2967.2462699999996</v>
      </c>
      <c r="I120" s="352">
        <v>7800.8090599999996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123</v>
      </c>
      <c r="D122" s="295">
        <v>32529</v>
      </c>
      <c r="E122" s="295">
        <v>31820</v>
      </c>
      <c r="F122" s="295">
        <v>5.1890000000000001</v>
      </c>
      <c r="G122" s="295">
        <f>27833.37362+4969.13749</f>
        <v>32802.511109999999</v>
      </c>
      <c r="H122" s="298">
        <f>E122-G122</f>
        <v>-982.51110999999946</v>
      </c>
      <c r="I122" s="300">
        <v>34349.813869999998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898.76867000000016</v>
      </c>
      <c r="G123" s="226">
        <f>G132+G129+G124</f>
        <v>45917.956729999998</v>
      </c>
      <c r="H123" s="355">
        <f>H124+H129+H132</f>
        <v>6240.043270000001</v>
      </c>
      <c r="I123" s="356">
        <f>I124+I129+I132</f>
        <v>47227.062050000008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124</v>
      </c>
      <c r="D124" s="377">
        <f>D125+D126+D127+D128</f>
        <v>38587</v>
      </c>
      <c r="E124" s="377">
        <f>E125+E126+E127+E128</f>
        <v>39056</v>
      </c>
      <c r="F124" s="377">
        <f>F125+F126+F127+F128</f>
        <v>710.45543000000009</v>
      </c>
      <c r="G124" s="377">
        <f>G125+G126+G128+G127</f>
        <v>33256.398549999998</v>
      </c>
      <c r="H124" s="357">
        <f>H125+H126+H127+H128</f>
        <v>5799.601450000001</v>
      </c>
      <c r="I124" s="358">
        <f>I125+I126+I127+I128</f>
        <v>38016.425300000003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198.21952999999999</v>
      </c>
      <c r="G125" s="240">
        <v>7095.6493799999998</v>
      </c>
      <c r="H125" s="359">
        <f t="shared" ref="H125:H137" si="8">E125-G125</f>
        <v>5399.3506200000002</v>
      </c>
      <c r="I125" s="360">
        <v>5961.4684299999999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227.30595</v>
      </c>
      <c r="G126" s="240">
        <f>9760.72757-792.40069</f>
        <v>8968.3268799999987</v>
      </c>
      <c r="H126" s="359">
        <f t="shared" si="8"/>
        <v>2262.6731200000013</v>
      </c>
      <c r="I126" s="360">
        <v>9233.4983499999998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175.68375</v>
      </c>
      <c r="G127" s="240">
        <f>11714.6132-1636.622</f>
        <v>10077.9912</v>
      </c>
      <c r="H127" s="359">
        <f t="shared" si="8"/>
        <v>-1389.9912000000004</v>
      </c>
      <c r="I127" s="360">
        <v>11242.76382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109.2462</v>
      </c>
      <c r="G128" s="240">
        <f>9654.54589-2540.1148</f>
        <v>7114.43109</v>
      </c>
      <c r="H128" s="359">
        <f t="shared" si="8"/>
        <v>-472.43109000000004</v>
      </c>
      <c r="I128" s="360">
        <v>11578.6947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37.143900000000002</v>
      </c>
      <c r="G129" s="233">
        <v>6556.5755900000004</v>
      </c>
      <c r="H129" s="361">
        <f t="shared" si="8"/>
        <v>-351.57559000000037</v>
      </c>
      <c r="I129" s="362">
        <v>4517.8955299999998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37.143900000000002</v>
      </c>
      <c r="G130" s="240">
        <v>6324.8121799999999</v>
      </c>
      <c r="H130" s="359">
        <f t="shared" si="8"/>
        <v>-619.8121799999999</v>
      </c>
      <c r="I130" s="360">
        <v>4427.0423099999998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0</v>
      </c>
      <c r="G131" s="240">
        <f>G129-G130</f>
        <v>231.76341000000048</v>
      </c>
      <c r="H131" s="359">
        <f t="shared" si="8"/>
        <v>268.23658999999952</v>
      </c>
      <c r="I131" s="360">
        <f>I129-I130</f>
        <v>90.853219999999965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151.16934000000001</v>
      </c>
      <c r="G132" s="257">
        <v>6104.9825899999996</v>
      </c>
      <c r="H132" s="363">
        <f t="shared" si="8"/>
        <v>792.01741000000038</v>
      </c>
      <c r="I132" s="364">
        <v>4692.7412199999999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12.890499999999999</v>
      </c>
      <c r="H133" s="378">
        <f t="shared" si="8"/>
        <v>116.1095</v>
      </c>
      <c r="I133" s="379">
        <v>12.872400000000001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4.8280599999999998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264.036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/>
      <c r="G136" s="225">
        <v>450</v>
      </c>
      <c r="H136" s="234">
        <f t="shared" si="8"/>
        <v>-450</v>
      </c>
      <c r="I136" s="297">
        <v>303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1128.1785600000003</v>
      </c>
      <c r="G137" s="186">
        <f>G118+G122+G123+G133+G134+G135+G136</f>
        <v>122623.71060000001</v>
      </c>
      <c r="H137" s="200">
        <f t="shared" si="8"/>
        <v>9241.2893999999942</v>
      </c>
      <c r="I137" s="198">
        <f>I118+I121+I122+I123+I133+I134+I135+I136</f>
        <v>136940.41727000001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101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102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131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s="3" customFormat="1" ht="14.25" customHeight="1" x14ac:dyDescent="0.25">
      <c r="B141" s="117"/>
      <c r="C141" s="202" t="s">
        <v>122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125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">
      <c r="B148" s="119"/>
      <c r="C148" s="433" t="s">
        <v>2</v>
      </c>
      <c r="D148" s="43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9" t="s">
        <v>55</v>
      </c>
      <c r="D149" s="270">
        <v>34705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2" t="s">
        <v>67</v>
      </c>
      <c r="D150" s="273">
        <v>12676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4" t="s">
        <v>68</v>
      </c>
      <c r="D151" s="273">
        <v>6376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5" t="s">
        <v>31</v>
      </c>
      <c r="D152" s="276">
        <f>D149+D150+D151</f>
        <v>53757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7" t="s">
        <v>103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7" t="s">
        <v>104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105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40</v>
      </c>
      <c r="F157" s="69" t="str">
        <f>G19</f>
        <v>LANDET KVANTUM T.O.M UKE 40</v>
      </c>
      <c r="G157" s="69" t="str">
        <f>I19</f>
        <v>RESTKVOTER</v>
      </c>
      <c r="H157" s="92" t="str">
        <f>J19</f>
        <v>LANDET KVANTUM T.O.M. UKE 40 2018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34571</v>
      </c>
      <c r="E158" s="183">
        <v>8.3000000000000004E-2</v>
      </c>
      <c r="F158" s="183">
        <v>19675.22437</v>
      </c>
      <c r="G158" s="183">
        <f>D158-F158</f>
        <v>14895.77563</v>
      </c>
      <c r="H158" s="220">
        <v>17200.386620000001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/>
      <c r="F159" s="183">
        <v>29.104669999999999</v>
      </c>
      <c r="G159" s="183">
        <f>D159-F159</f>
        <v>70.895330000000001</v>
      </c>
      <c r="H159" s="220">
        <v>3.8416299999999999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>
        <v>0.02</v>
      </c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34705</v>
      </c>
      <c r="E161" s="185">
        <f>SUM(E158:E160)</f>
        <v>8.3000000000000004E-2</v>
      </c>
      <c r="F161" s="185">
        <f>SUM(F158:F160)</f>
        <v>19704.329040000001</v>
      </c>
      <c r="G161" s="185">
        <f>D161-F161</f>
        <v>15000.670959999999</v>
      </c>
      <c r="H161" s="207">
        <f>SUM(H158:H160)</f>
        <v>17204.248250000001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30" t="s">
        <v>1</v>
      </c>
      <c r="C164" s="431"/>
      <c r="D164" s="431"/>
      <c r="E164" s="431"/>
      <c r="F164" s="431"/>
      <c r="G164" s="431"/>
      <c r="H164" s="431"/>
      <c r="I164" s="431"/>
      <c r="J164" s="431"/>
      <c r="K164" s="432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33" t="s">
        <v>2</v>
      </c>
      <c r="D166" s="434"/>
      <c r="E166" s="433" t="s">
        <v>53</v>
      </c>
      <c r="F166" s="434"/>
      <c r="G166" s="433" t="s">
        <v>54</v>
      </c>
      <c r="H166" s="434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9" t="s">
        <v>55</v>
      </c>
      <c r="D167" s="279">
        <v>47999</v>
      </c>
      <c r="E167" s="280" t="s">
        <v>5</v>
      </c>
      <c r="F167" s="281">
        <v>34489</v>
      </c>
      <c r="G167" s="272" t="s">
        <v>12</v>
      </c>
      <c r="H167" s="101">
        <v>21527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 t="s">
        <v>44</v>
      </c>
      <c r="D168" s="282">
        <v>44935</v>
      </c>
      <c r="E168" s="283" t="s">
        <v>45</v>
      </c>
      <c r="F168" s="284">
        <v>8000</v>
      </c>
      <c r="G168" s="272" t="s">
        <v>11</v>
      </c>
      <c r="H168" s="101">
        <v>5603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5666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2"/>
      <c r="D170" s="282"/>
      <c r="E170" s="283"/>
      <c r="F170" s="284"/>
      <c r="G170" s="272" t="s">
        <v>47</v>
      </c>
      <c r="H170" s="101">
        <v>1693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5">
        <v>93614</v>
      </c>
      <c r="E171" s="286" t="s">
        <v>57</v>
      </c>
      <c r="F171" s="285">
        <f>F167+F168+F169</f>
        <v>47989</v>
      </c>
      <c r="G171" s="52" t="s">
        <v>5</v>
      </c>
      <c r="H171" s="102">
        <f>SUM(H167:H170)</f>
        <v>34489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4" t="s">
        <v>94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7" t="s">
        <v>108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35" t="s">
        <v>8</v>
      </c>
      <c r="C175" s="436"/>
      <c r="D175" s="436"/>
      <c r="E175" s="436"/>
      <c r="F175" s="436"/>
      <c r="G175" s="436"/>
      <c r="H175" s="436"/>
      <c r="I175" s="436"/>
      <c r="J175" s="436"/>
      <c r="K175" s="437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8" t="s">
        <v>70</v>
      </c>
      <c r="E177" s="178" t="s">
        <v>114</v>
      </c>
      <c r="F177" s="223" t="str">
        <f>F19</f>
        <v>LANDET KVANTUM UKE 40</v>
      </c>
      <c r="G177" s="69" t="str">
        <f>G19</f>
        <v>LANDET KVANTUM T.O.M UKE 40</v>
      </c>
      <c r="H177" s="69" t="str">
        <f>I19</f>
        <v>RESTKVOTER</v>
      </c>
      <c r="I177" s="92" t="str">
        <f>J19</f>
        <v>LANDET KVANTUM T.O.M. UKE 40 2018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7">
        <f t="shared" ref="D178" si="9">D179+D180+D181+D182</f>
        <v>34489</v>
      </c>
      <c r="E178" s="227">
        <f>E179+E180+E181+E182</f>
        <v>39828</v>
      </c>
      <c r="F178" s="227">
        <f>F179+F180+F181+F182</f>
        <v>394.88475999999991</v>
      </c>
      <c r="G178" s="227">
        <f t="shared" ref="G178:H178" si="10">G179+G180+G181+G182</f>
        <v>38465.31813</v>
      </c>
      <c r="H178" s="305">
        <f t="shared" si="10"/>
        <v>1362.6818700000003</v>
      </c>
      <c r="I178" s="310">
        <f>I179+I180+I181+I182</f>
        <v>28002.292099999999</v>
      </c>
      <c r="J178" s="80"/>
      <c r="K178" s="57"/>
      <c r="L178" s="192"/>
      <c r="M178" s="192"/>
    </row>
    <row r="179" spans="1:13" ht="14.1" customHeight="1" x14ac:dyDescent="0.25">
      <c r="B179" s="49"/>
      <c r="C179" s="294" t="s">
        <v>74</v>
      </c>
      <c r="D179" s="288">
        <v>21527</v>
      </c>
      <c r="E179" s="288">
        <v>25497</v>
      </c>
      <c r="F179" s="288">
        <v>267.46780999999999</v>
      </c>
      <c r="G179" s="288">
        <v>29233.60226</v>
      </c>
      <c r="H179" s="303">
        <f t="shared" ref="H179:H184" si="11">E179-G179</f>
        <v>-3736.6022599999997</v>
      </c>
      <c r="I179" s="308">
        <v>21643.047770000001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8">
        <v>5603</v>
      </c>
      <c r="E180" s="288">
        <v>6636</v>
      </c>
      <c r="F180" s="288">
        <v>9.05715</v>
      </c>
      <c r="G180" s="288">
        <v>2886.7120500000001</v>
      </c>
      <c r="H180" s="303">
        <f t="shared" si="11"/>
        <v>3749.2879499999999</v>
      </c>
      <c r="I180" s="308">
        <v>1540.8366100000001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8">
        <v>1693</v>
      </c>
      <c r="E181" s="288">
        <v>1793</v>
      </c>
      <c r="F181" s="288">
        <v>58.180799999999998</v>
      </c>
      <c r="G181" s="288">
        <v>2820.1530699999998</v>
      </c>
      <c r="H181" s="303">
        <f t="shared" si="11"/>
        <v>-1027.1530699999998</v>
      </c>
      <c r="I181" s="308">
        <v>1993.4338</v>
      </c>
      <c r="J181" s="80"/>
      <c r="K181" s="57"/>
      <c r="L181" s="192"/>
      <c r="M181" s="192"/>
    </row>
    <row r="182" spans="1:13" ht="14.25" customHeight="1" thickBot="1" x14ac:dyDescent="0.3">
      <c r="B182" s="49"/>
      <c r="C182" s="410" t="s">
        <v>46</v>
      </c>
      <c r="D182" s="288">
        <v>5666</v>
      </c>
      <c r="E182" s="288">
        <v>5902</v>
      </c>
      <c r="F182" s="288">
        <v>60.179000000000002</v>
      </c>
      <c r="G182" s="288">
        <v>3524.8507500000001</v>
      </c>
      <c r="H182" s="303">
        <f t="shared" si="11"/>
        <v>2377.1492499999999</v>
      </c>
      <c r="I182" s="308">
        <v>2824.9739199999999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9">
        <v>5500</v>
      </c>
      <c r="E183" s="289">
        <v>5500</v>
      </c>
      <c r="F183" s="289">
        <v>0.22500000000000001</v>
      </c>
      <c r="G183" s="289">
        <v>4780.12266</v>
      </c>
      <c r="H183" s="307">
        <f t="shared" si="11"/>
        <v>719.87734</v>
      </c>
      <c r="I183" s="312">
        <v>1921.7119600000001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7">
        <v>8000</v>
      </c>
      <c r="E184" s="227">
        <v>8000</v>
      </c>
      <c r="F184" s="227">
        <f>F185+F186</f>
        <v>53.92924</v>
      </c>
      <c r="G184" s="227">
        <f>G185+G186</f>
        <v>2923.1943200000001</v>
      </c>
      <c r="H184" s="305">
        <f t="shared" si="11"/>
        <v>5076.8056799999995</v>
      </c>
      <c r="I184" s="310">
        <f>I185+I186</f>
        <v>3960.6050599999999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8"/>
      <c r="E185" s="288"/>
      <c r="F185" s="288">
        <v>1.08</v>
      </c>
      <c r="G185" s="288">
        <v>361.98604999999998</v>
      </c>
      <c r="H185" s="303"/>
      <c r="I185" s="308">
        <v>1318.1470200000001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9"/>
      <c r="E186" s="229"/>
      <c r="F186" s="229">
        <v>52.849240000000002</v>
      </c>
      <c r="G186" s="229">
        <v>2561.2082700000001</v>
      </c>
      <c r="H186" s="306"/>
      <c r="I186" s="311">
        <v>2642.45804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9">
        <v>10</v>
      </c>
      <c r="E187" s="289">
        <v>10</v>
      </c>
      <c r="F187" s="289"/>
      <c r="G187" s="289">
        <v>0.36840000000000001</v>
      </c>
      <c r="H187" s="307">
        <f>E187-G187</f>
        <v>9.6316000000000006</v>
      </c>
      <c r="I187" s="312">
        <v>0.53639999999999999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8"/>
      <c r="E188" s="228"/>
      <c r="F188" s="228">
        <v>0.45757999999999999</v>
      </c>
      <c r="G188" s="228">
        <v>46.15795</v>
      </c>
      <c r="H188" s="304">
        <f>E188-G188</f>
        <v>-46.15795</v>
      </c>
      <c r="I188" s="309">
        <v>46.334829999999997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47999</v>
      </c>
      <c r="E189" s="186">
        <f>E178+E183+E184+E187</f>
        <v>53338</v>
      </c>
      <c r="F189" s="186">
        <f>F178+F183+F184+F187+F188</f>
        <v>449.49657999999994</v>
      </c>
      <c r="G189" s="186">
        <f>G178+G183+G184+G187+G188</f>
        <v>46215.161460000003</v>
      </c>
      <c r="H189" s="200">
        <f>H178+H183+H184+H187+H188</f>
        <v>7122.8385399999997</v>
      </c>
      <c r="I189" s="198">
        <f>I178+I183+I184+I187+I188</f>
        <v>33931.480349999998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6" t="s">
        <v>75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5.75" thickBot="1" x14ac:dyDescent="0.3">
      <c r="B191" s="58"/>
      <c r="C191" s="409" t="s">
        <v>118</v>
      </c>
      <c r="D191" s="67"/>
      <c r="E191" s="67"/>
      <c r="F191" s="67"/>
      <c r="G191" s="67"/>
      <c r="H191" s="59"/>
      <c r="I191" s="59"/>
      <c r="J191" s="59"/>
      <c r="K191" s="60"/>
      <c r="L191" s="80"/>
      <c r="M191" s="80"/>
    </row>
    <row r="192" spans="1:13" ht="14.1" customHeight="1" thickTop="1" x14ac:dyDescent="0.25"/>
    <row r="193" spans="1:13" s="40" customFormat="1" ht="17.100000000000001" customHeight="1" thickBot="1" x14ac:dyDescent="0.3">
      <c r="A193" s="79"/>
      <c r="B193" s="81"/>
      <c r="C193" s="93" t="s">
        <v>50</v>
      </c>
      <c r="D193" s="81"/>
      <c r="E193" s="81"/>
      <c r="F193" s="81"/>
      <c r="G193" s="81"/>
      <c r="H193" s="81"/>
      <c r="I193" s="81"/>
      <c r="J193" s="81"/>
      <c r="K193" s="79"/>
      <c r="L193" s="79"/>
      <c r="M193" s="79"/>
    </row>
    <row r="194" spans="1:13" ht="17.100000000000001" customHeight="1" thickTop="1" x14ac:dyDescent="0.25">
      <c r="B194" s="430" t="s">
        <v>1</v>
      </c>
      <c r="C194" s="431"/>
      <c r="D194" s="431"/>
      <c r="E194" s="431"/>
      <c r="F194" s="431"/>
      <c r="G194" s="431"/>
      <c r="H194" s="431"/>
      <c r="I194" s="431"/>
      <c r="J194" s="431"/>
      <c r="K194" s="432"/>
      <c r="L194" s="190"/>
      <c r="M194" s="190"/>
    </row>
    <row r="195" spans="1:13" ht="6" customHeight="1" thickBot="1" x14ac:dyDescent="0.3">
      <c r="B195" s="82"/>
      <c r="C195" s="80"/>
      <c r="D195" s="80"/>
      <c r="E195" s="80"/>
      <c r="F195" s="80"/>
      <c r="G195" s="80"/>
      <c r="H195" s="80"/>
      <c r="I195" s="80"/>
      <c r="J195" s="80"/>
      <c r="K195" s="71"/>
      <c r="L195" s="118"/>
      <c r="M195" s="118"/>
    </row>
    <row r="196" spans="1:13" s="3" customFormat="1" ht="14.1" customHeight="1" thickBot="1" x14ac:dyDescent="0.3">
      <c r="B196" s="72"/>
      <c r="C196" s="433" t="s">
        <v>2</v>
      </c>
      <c r="D196" s="434"/>
      <c r="E196"/>
      <c r="F196"/>
      <c r="G196" s="73"/>
      <c r="H196" s="73"/>
      <c r="I196" s="73"/>
      <c r="J196" s="143"/>
      <c r="K196" s="68"/>
      <c r="L196" s="4"/>
      <c r="M196" s="4"/>
    </row>
    <row r="197" spans="1:13" ht="16.5" customHeight="1" x14ac:dyDescent="0.25">
      <c r="B197" s="74"/>
      <c r="C197" s="269" t="s">
        <v>73</v>
      </c>
      <c r="D197" s="270">
        <v>4622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1:13" ht="14.1" customHeight="1" x14ac:dyDescent="0.25">
      <c r="B198" s="74"/>
      <c r="C198" s="272" t="s">
        <v>44</v>
      </c>
      <c r="D198" s="273">
        <v>24433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thickBot="1" x14ac:dyDescent="0.3">
      <c r="B199" s="74"/>
      <c r="C199" s="274" t="s">
        <v>28</v>
      </c>
      <c r="D199" s="273">
        <v>382</v>
      </c>
      <c r="E199" s="290"/>
      <c r="F199" s="239"/>
      <c r="G199" s="88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5" t="s">
        <v>31</v>
      </c>
      <c r="D200" s="276">
        <f>SUM(D197:D199)</f>
        <v>29437</v>
      </c>
      <c r="E200" s="290"/>
      <c r="F200"/>
      <c r="G200" s="88"/>
      <c r="H200" s="75"/>
      <c r="I200" s="75"/>
      <c r="J200" s="160"/>
      <c r="K200" s="71"/>
      <c r="L200" s="118"/>
      <c r="M200" s="118"/>
    </row>
    <row r="201" spans="1:13" ht="13.5" customHeight="1" x14ac:dyDescent="0.25">
      <c r="B201" s="82"/>
      <c r="C201" s="291" t="s">
        <v>106</v>
      </c>
      <c r="D201" s="283"/>
      <c r="E201" s="283"/>
      <c r="F201" s="83"/>
      <c r="G201" s="84"/>
      <c r="H201" s="80"/>
      <c r="I201" s="80"/>
      <c r="J201" s="80"/>
      <c r="K201" s="71"/>
      <c r="L201" s="118"/>
      <c r="M201" s="118"/>
    </row>
    <row r="202" spans="1:13" ht="14.25" customHeight="1" x14ac:dyDescent="0.25">
      <c r="B202" s="82"/>
      <c r="C202" s="287" t="s">
        <v>107</v>
      </c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1:13" ht="14.1" customHeight="1" thickBot="1" x14ac:dyDescent="0.3">
      <c r="B203" s="82"/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7.100000000000001" customHeight="1" x14ac:dyDescent="0.25">
      <c r="B204" s="435" t="s">
        <v>8</v>
      </c>
      <c r="C204" s="436"/>
      <c r="D204" s="436"/>
      <c r="E204" s="436"/>
      <c r="F204" s="436"/>
      <c r="G204" s="436"/>
      <c r="H204" s="436"/>
      <c r="I204" s="436"/>
      <c r="J204" s="436"/>
      <c r="K204" s="437"/>
      <c r="L204" s="190"/>
      <c r="M204" s="190"/>
    </row>
    <row r="205" spans="1:13" ht="6" customHeight="1" thickBot="1" x14ac:dyDescent="0.3">
      <c r="B205" s="85"/>
      <c r="C205" s="86"/>
      <c r="D205" s="86"/>
      <c r="E205" s="86"/>
      <c r="F205" s="86"/>
      <c r="G205" s="86"/>
      <c r="H205" s="86"/>
      <c r="I205" s="86"/>
      <c r="J205" s="86"/>
      <c r="K205" s="87"/>
      <c r="L205" s="86"/>
      <c r="M205" s="86"/>
    </row>
    <row r="206" spans="1:13" ht="62.25" customHeight="1" thickBot="1" x14ac:dyDescent="0.3">
      <c r="B206" s="82"/>
      <c r="C206" s="106" t="s">
        <v>19</v>
      </c>
      <c r="D206" s="113" t="s">
        <v>20</v>
      </c>
      <c r="E206" s="69" t="str">
        <f>F19</f>
        <v>LANDET KVANTUM UKE 40</v>
      </c>
      <c r="F206" s="69" t="str">
        <f>G19</f>
        <v>LANDET KVANTUM T.O.M UKE 40</v>
      </c>
      <c r="G206" s="69" t="str">
        <f>I19</f>
        <v>RESTKVOTER</v>
      </c>
      <c r="H206" s="92" t="str">
        <f>J19</f>
        <v>LANDET KVANTUM T.O.M. UKE 40 2018</v>
      </c>
      <c r="I206" s="80"/>
      <c r="J206" s="80"/>
      <c r="K206" s="71"/>
      <c r="L206" s="118"/>
      <c r="M206" s="118"/>
    </row>
    <row r="207" spans="1:13" s="97" customFormat="1" ht="14.1" customHeight="1" thickBot="1" x14ac:dyDescent="0.3">
      <c r="B207" s="94"/>
      <c r="C207" s="111" t="s">
        <v>51</v>
      </c>
      <c r="D207" s="183">
        <v>1100</v>
      </c>
      <c r="E207" s="183">
        <v>16.89527</v>
      </c>
      <c r="F207" s="183">
        <v>949.26851999999997</v>
      </c>
      <c r="G207" s="183">
        <f>D207-F207</f>
        <v>150.73148000000003</v>
      </c>
      <c r="H207" s="220">
        <v>871.29339000000004</v>
      </c>
      <c r="I207" s="95"/>
      <c r="J207" s="162"/>
      <c r="K207" s="96"/>
      <c r="L207" s="100"/>
      <c r="M207" s="100"/>
    </row>
    <row r="208" spans="1:13" ht="14.1" customHeight="1" thickBot="1" x14ac:dyDescent="0.3">
      <c r="B208" s="82"/>
      <c r="C208" s="114" t="s">
        <v>45</v>
      </c>
      <c r="D208" s="183">
        <v>3472</v>
      </c>
      <c r="E208" s="183">
        <v>27.604340000000001</v>
      </c>
      <c r="F208" s="183">
        <v>2866.0305600000002</v>
      </c>
      <c r="G208" s="183">
        <f t="shared" ref="G208:G210" si="12">D208-F208</f>
        <v>605.96943999999985</v>
      </c>
      <c r="H208" s="220">
        <v>3874.8604099999998</v>
      </c>
      <c r="I208" s="105"/>
      <c r="J208" s="105"/>
      <c r="K208" s="71"/>
      <c r="L208" s="118"/>
      <c r="M208" s="118"/>
    </row>
    <row r="209" spans="2:13" s="97" customFormat="1" ht="14.1" customHeight="1" thickBot="1" x14ac:dyDescent="0.3">
      <c r="B209" s="94"/>
      <c r="C209" s="109" t="s">
        <v>36</v>
      </c>
      <c r="D209" s="184">
        <v>50</v>
      </c>
      <c r="E209" s="184"/>
      <c r="F209" s="184">
        <v>2.1101399999999999</v>
      </c>
      <c r="G209" s="183">
        <f t="shared" si="12"/>
        <v>47.889859999999999</v>
      </c>
      <c r="H209" s="221">
        <v>0.52510000000000001</v>
      </c>
      <c r="I209" s="95"/>
      <c r="J209" s="162"/>
      <c r="K209" s="96"/>
      <c r="L209" s="100"/>
      <c r="M209" s="100"/>
    </row>
    <row r="210" spans="2:13" s="97" customFormat="1" ht="14.1" customHeight="1" thickBot="1" x14ac:dyDescent="0.3">
      <c r="B210" s="89"/>
      <c r="C210" s="109" t="s">
        <v>56</v>
      </c>
      <c r="D210" s="184"/>
      <c r="E210" s="184"/>
      <c r="F210" s="184">
        <v>4.2743900000000004</v>
      </c>
      <c r="G210" s="183">
        <f t="shared" si="12"/>
        <v>-4.2743900000000004</v>
      </c>
      <c r="H210" s="221">
        <v>0.95176000000000005</v>
      </c>
      <c r="I210" s="90"/>
      <c r="J210" s="90"/>
      <c r="K210" s="91"/>
      <c r="L210" s="193"/>
      <c r="M210" s="193"/>
    </row>
    <row r="211" spans="2:13" ht="16.5" thickBot="1" x14ac:dyDescent="0.3">
      <c r="B211" s="82"/>
      <c r="C211" s="112" t="s">
        <v>52</v>
      </c>
      <c r="D211" s="185">
        <f>D197</f>
        <v>4622</v>
      </c>
      <c r="E211" s="185">
        <f>SUM(E207:E210)</f>
        <v>44.499610000000004</v>
      </c>
      <c r="F211" s="185">
        <f>SUM(F207:F210)</f>
        <v>3821.68361</v>
      </c>
      <c r="G211" s="185">
        <f>D211-F211</f>
        <v>800.31638999999996</v>
      </c>
      <c r="H211" s="207">
        <f>H207+H208+H209+H210</f>
        <v>4747.6306599999998</v>
      </c>
      <c r="I211" s="80"/>
      <c r="J211" s="80"/>
      <c r="K211" s="71"/>
      <c r="L211" s="118"/>
      <c r="M211" s="118"/>
    </row>
    <row r="212" spans="2:13" s="70" customFormat="1" ht="9" customHeight="1" x14ac:dyDescent="0.25">
      <c r="B212" s="82"/>
      <c r="C212" s="65"/>
      <c r="D212" s="98"/>
      <c r="E212" s="98"/>
      <c r="F212" s="98"/>
      <c r="G212" s="98"/>
      <c r="H212" s="80"/>
      <c r="I212" s="80"/>
      <c r="J212" s="80"/>
      <c r="K212" s="71"/>
      <c r="L212" s="118"/>
      <c r="M212" s="118"/>
    </row>
    <row r="213" spans="2:13" ht="14.1" customHeight="1" thickBot="1" x14ac:dyDescent="0.3">
      <c r="B213" s="76"/>
      <c r="C213" s="77"/>
      <c r="D213" s="77"/>
      <c r="E213" s="77"/>
      <c r="F213" s="77"/>
      <c r="G213" s="104"/>
      <c r="H213" s="77"/>
      <c r="I213" s="77"/>
      <c r="J213" s="154"/>
      <c r="K213" s="78"/>
      <c r="L213" s="118"/>
      <c r="M213" s="118"/>
    </row>
    <row r="214" spans="2:13" ht="14.1" customHeight="1" thickTop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s="79" customFormat="1" ht="17.100000000000001" customHeight="1" thickBot="1" x14ac:dyDescent="0.3">
      <c r="B221" s="81"/>
      <c r="C221" s="93" t="s">
        <v>88</v>
      </c>
      <c r="D221" s="81"/>
      <c r="E221" s="81"/>
      <c r="F221" s="81"/>
      <c r="G221" s="81"/>
      <c r="H221" s="81"/>
      <c r="I221" s="81"/>
      <c r="J221" s="81"/>
    </row>
    <row r="222" spans="2:13" ht="17.100000000000001" customHeight="1" thickTop="1" x14ac:dyDescent="0.25">
      <c r="B222" s="430" t="s">
        <v>1</v>
      </c>
      <c r="C222" s="431"/>
      <c r="D222" s="431"/>
      <c r="E222" s="431"/>
      <c r="F222" s="431"/>
      <c r="G222" s="431"/>
      <c r="H222" s="431"/>
      <c r="I222" s="431"/>
      <c r="J222" s="431"/>
      <c r="K222" s="432"/>
      <c r="L222" s="190"/>
      <c r="M222" s="190"/>
    </row>
    <row r="223" spans="2:13" ht="6" customHeight="1" thickBot="1" x14ac:dyDescent="0.3">
      <c r="B223" s="82"/>
      <c r="C223" s="80"/>
      <c r="D223" s="80"/>
      <c r="E223" s="80"/>
      <c r="F223" s="80"/>
      <c r="G223" s="80"/>
      <c r="H223" s="80"/>
      <c r="I223" s="80"/>
      <c r="J223" s="80"/>
      <c r="K223" s="120"/>
      <c r="L223" s="118"/>
      <c r="M223" s="118"/>
    </row>
    <row r="224" spans="2:13" s="3" customFormat="1" ht="14.1" customHeight="1" thickBot="1" x14ac:dyDescent="0.3">
      <c r="B224" s="142"/>
      <c r="C224" s="433" t="s">
        <v>2</v>
      </c>
      <c r="D224" s="434"/>
      <c r="E224"/>
      <c r="F224"/>
      <c r="G224" s="143"/>
      <c r="H224" s="143"/>
      <c r="I224" s="143"/>
      <c r="J224" s="143"/>
      <c r="K224" s="116"/>
      <c r="L224" s="4"/>
      <c r="M224" s="4"/>
    </row>
    <row r="225" spans="2:14" ht="16.5" customHeight="1" x14ac:dyDescent="0.25">
      <c r="B225" s="145"/>
      <c r="C225" s="269" t="s">
        <v>73</v>
      </c>
      <c r="D225" s="270">
        <v>3536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6.5" customHeight="1" x14ac:dyDescent="0.25">
      <c r="B226" s="145"/>
      <c r="C226" s="272" t="s">
        <v>44</v>
      </c>
      <c r="D226" s="273">
        <v>2504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2" t="s">
        <v>28</v>
      </c>
      <c r="D227" s="273">
        <v>123</v>
      </c>
      <c r="E227" s="290"/>
      <c r="F227" s="239"/>
      <c r="G227" s="160"/>
      <c r="H227" s="160"/>
      <c r="I227" s="160"/>
      <c r="J227" s="160"/>
      <c r="K227" s="120"/>
      <c r="L227" s="118"/>
      <c r="M227" s="118"/>
    </row>
    <row r="228" spans="2:14" ht="14.1" customHeight="1" thickBot="1" x14ac:dyDescent="0.3">
      <c r="B228" s="145"/>
      <c r="C228" s="275" t="s">
        <v>31</v>
      </c>
      <c r="D228" s="276">
        <f>SUM(D225:D227)</f>
        <v>6163</v>
      </c>
      <c r="E228" s="290"/>
      <c r="F228"/>
      <c r="G228" s="88"/>
      <c r="H228" s="160"/>
      <c r="I228" s="160"/>
      <c r="J228" s="160"/>
      <c r="K228" s="120"/>
      <c r="L228" s="118"/>
      <c r="M228" s="118"/>
    </row>
    <row r="229" spans="2:14" ht="18.75" customHeight="1" thickBot="1" x14ac:dyDescent="0.3">
      <c r="B229" s="82"/>
      <c r="C229" s="254" t="s">
        <v>120</v>
      </c>
      <c r="D229" s="283"/>
      <c r="E229" s="283"/>
      <c r="F229" s="83"/>
      <c r="G229" s="84"/>
      <c r="H229" s="80"/>
      <c r="I229" s="80"/>
      <c r="J229" s="80"/>
      <c r="K229" s="120"/>
      <c r="L229" s="118"/>
      <c r="M229" s="118"/>
    </row>
    <row r="230" spans="2:14" ht="17.100000000000001" customHeight="1" x14ac:dyDescent="0.25">
      <c r="B230" s="435" t="s">
        <v>8</v>
      </c>
      <c r="C230" s="436"/>
      <c r="D230" s="436"/>
      <c r="E230" s="436"/>
      <c r="F230" s="436"/>
      <c r="G230" s="436"/>
      <c r="H230" s="436"/>
      <c r="I230" s="436"/>
      <c r="J230" s="436"/>
      <c r="K230" s="437"/>
      <c r="L230" s="190"/>
      <c r="M230" s="190"/>
    </row>
    <row r="231" spans="2:14" ht="6" customHeight="1" thickBot="1" x14ac:dyDescent="0.3">
      <c r="B231" s="85"/>
      <c r="C231" s="86"/>
      <c r="D231" s="86"/>
      <c r="E231" s="86"/>
      <c r="F231" s="86"/>
      <c r="G231" s="86"/>
      <c r="H231" s="86"/>
      <c r="I231" s="86"/>
      <c r="J231" s="86"/>
      <c r="K231" s="87"/>
      <c r="L231" s="86"/>
      <c r="M231" s="86"/>
    </row>
    <row r="232" spans="2:14" ht="62.25" customHeight="1" thickBot="1" x14ac:dyDescent="0.3">
      <c r="B232" s="82"/>
      <c r="C232" s="399" t="s">
        <v>89</v>
      </c>
      <c r="D232" s="417" t="s">
        <v>90</v>
      </c>
      <c r="E232" s="399" t="s">
        <v>119</v>
      </c>
      <c r="F232" s="400" t="str">
        <f>E206</f>
        <v>LANDET KVANTUM UKE 40</v>
      </c>
      <c r="G232" s="401" t="str">
        <f>F206</f>
        <v>LANDET KVANTUM T.O.M UKE 40</v>
      </c>
      <c r="H232" s="401" t="s">
        <v>62</v>
      </c>
      <c r="I232" s="402" t="str">
        <f>H206</f>
        <v>LANDET KVANTUM T.O.M. UKE 40 2018</v>
      </c>
      <c r="J232" s="118"/>
      <c r="K232" s="42"/>
      <c r="L232" s="118"/>
      <c r="M232" s="118"/>
      <c r="N232" s="118"/>
    </row>
    <row r="233" spans="2:14" s="97" customFormat="1" ht="14.1" customHeight="1" thickBot="1" x14ac:dyDescent="0.3">
      <c r="B233" s="161"/>
      <c r="C233" s="111" t="s">
        <v>91</v>
      </c>
      <c r="D233" s="427">
        <v>1650</v>
      </c>
      <c r="E233" s="438">
        <v>1650</v>
      </c>
      <c r="F233" s="419">
        <f>SUM(F234:F235)</f>
        <v>0</v>
      </c>
      <c r="G233" s="403">
        <f>SUM(G234:G235)</f>
        <v>1595.15535</v>
      </c>
      <c r="H233" s="424">
        <f>E233-G233</f>
        <v>54.844650000000001</v>
      </c>
      <c r="I233" s="403">
        <f>SUM(I234:I235)</f>
        <v>2085.627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80</v>
      </c>
      <c r="D234" s="428"/>
      <c r="E234" s="439"/>
      <c r="F234" s="420"/>
      <c r="G234" s="405">
        <v>1221.97955</v>
      </c>
      <c r="H234" s="425"/>
      <c r="I234" s="405">
        <v>1637.8375000000001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404" t="s">
        <v>81</v>
      </c>
      <c r="D235" s="429"/>
      <c r="E235" s="440"/>
      <c r="F235" s="406"/>
      <c r="G235" s="406">
        <v>373.17579999999998</v>
      </c>
      <c r="H235" s="426"/>
      <c r="I235" s="414">
        <v>447.78949999999998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111" t="s">
        <v>92</v>
      </c>
      <c r="D236" s="427">
        <v>943</v>
      </c>
      <c r="E236" s="438">
        <v>1266</v>
      </c>
      <c r="F236" s="419">
        <f>SUM(F237:F238)</f>
        <v>0</v>
      </c>
      <c r="G236" s="403">
        <f>SUM(G237:G238)</f>
        <v>1333.29981</v>
      </c>
      <c r="H236" s="424">
        <f>E236-G236</f>
        <v>-67.299809999999979</v>
      </c>
      <c r="I236" s="403">
        <f>SUM(I237:I238)</f>
        <v>1708.35491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80</v>
      </c>
      <c r="D237" s="428"/>
      <c r="E237" s="439"/>
      <c r="F237" s="420"/>
      <c r="G237" s="405">
        <v>1036.5637099999999</v>
      </c>
      <c r="H237" s="425"/>
      <c r="I237" s="405">
        <v>1424.1108999999999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404" t="s">
        <v>81</v>
      </c>
      <c r="D238" s="429"/>
      <c r="E238" s="440"/>
      <c r="F238" s="406"/>
      <c r="G238" s="406">
        <v>296.73610000000002</v>
      </c>
      <c r="H238" s="426"/>
      <c r="I238" s="414">
        <v>284.24401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111" t="s">
        <v>93</v>
      </c>
      <c r="D239" s="427">
        <v>943</v>
      </c>
      <c r="E239" s="438">
        <v>1143</v>
      </c>
      <c r="F239" s="419">
        <f>SUM(F240:F241)</f>
        <v>63.193999999999996</v>
      </c>
      <c r="G239" s="403">
        <f>SUM(G240:G241)</f>
        <v>397.25917000000004</v>
      </c>
      <c r="H239" s="424">
        <f>E239-G239</f>
        <v>745.74082999999996</v>
      </c>
      <c r="I239" s="403">
        <f>SUM(I240:I241)</f>
        <v>356.3372</v>
      </c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80</v>
      </c>
      <c r="D240" s="428"/>
      <c r="E240" s="439"/>
      <c r="F240" s="420">
        <v>49.127499999999998</v>
      </c>
      <c r="G240" s="405">
        <v>314.60057</v>
      </c>
      <c r="H240" s="425"/>
      <c r="I240" s="405">
        <v>293.16500000000002</v>
      </c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161"/>
      <c r="C241" s="404" t="s">
        <v>81</v>
      </c>
      <c r="D241" s="429"/>
      <c r="E241" s="440"/>
      <c r="F241" s="406">
        <v>14.0665</v>
      </c>
      <c r="G241" s="406">
        <v>82.658600000000007</v>
      </c>
      <c r="H241" s="426"/>
      <c r="I241" s="414">
        <v>63.172199999999997</v>
      </c>
      <c r="J241" s="100"/>
      <c r="K241" s="412"/>
      <c r="L241" s="100"/>
      <c r="M241" s="100"/>
      <c r="N241" s="100"/>
    </row>
    <row r="242" spans="2:14" s="97" customFormat="1" ht="14.1" customHeight="1" thickBot="1" x14ac:dyDescent="0.3">
      <c r="B242" s="89"/>
      <c r="C242" s="109" t="s">
        <v>56</v>
      </c>
      <c r="D242" s="411"/>
      <c r="E242" s="421"/>
      <c r="F242" s="221"/>
      <c r="G242" s="221"/>
      <c r="H242" s="407"/>
      <c r="I242" s="415"/>
      <c r="J242" s="100"/>
      <c r="K242" s="413"/>
      <c r="L242" s="193"/>
      <c r="M242" s="193"/>
      <c r="N242" s="193"/>
    </row>
    <row r="243" spans="2:14" ht="16.5" thickBot="1" x14ac:dyDescent="0.3">
      <c r="B243" s="82"/>
      <c r="C243" s="112" t="s">
        <v>52</v>
      </c>
      <c r="D243" s="418">
        <f>SUM(D233:D242)</f>
        <v>3536</v>
      </c>
      <c r="E243" s="422">
        <f>SUM(E233:E242)</f>
        <v>4059</v>
      </c>
      <c r="F243" s="185">
        <f>F233+F236+F239+F242</f>
        <v>63.193999999999996</v>
      </c>
      <c r="G243" s="185">
        <f>G233+G236+G239+G242</f>
        <v>3325.7143299999998</v>
      </c>
      <c r="H243" s="408">
        <f>SUM(H233:H242)</f>
        <v>733.28566999999998</v>
      </c>
      <c r="I243" s="416">
        <f>I233+I236+I239+I242</f>
        <v>4150.3191100000004</v>
      </c>
      <c r="J243" s="118"/>
      <c r="K243" s="42"/>
      <c r="L243" s="118"/>
      <c r="M243" s="118"/>
      <c r="N243" s="118"/>
    </row>
    <row r="244" spans="2:14" s="70" customFormat="1" ht="9" customHeight="1" x14ac:dyDescent="0.25">
      <c r="B244" s="82"/>
      <c r="C244" s="65"/>
      <c r="D244" s="98"/>
      <c r="E244" s="98"/>
      <c r="F244" s="98"/>
      <c r="G244" s="98"/>
      <c r="H244" s="80"/>
      <c r="I244" s="80"/>
      <c r="J244" s="80"/>
      <c r="K244" s="120"/>
      <c r="L244" s="118"/>
      <c r="M244" s="118"/>
    </row>
    <row r="245" spans="2:14" ht="14.1" customHeight="1" thickBot="1" x14ac:dyDescent="0.3">
      <c r="B245" s="153"/>
      <c r="C245" s="154"/>
      <c r="D245" s="154"/>
      <c r="E245" s="154"/>
      <c r="F245" s="154"/>
      <c r="G245" s="104"/>
      <c r="H245" s="104"/>
      <c r="I245" s="154"/>
      <c r="J245" s="154"/>
      <c r="K245" s="155"/>
      <c r="L245" s="118"/>
      <c r="M245" s="118"/>
    </row>
    <row r="246" spans="2:14" ht="20.25" customHeight="1" thickTop="1" x14ac:dyDescent="0.25">
      <c r="B246" s="70"/>
      <c r="C246" s="70"/>
      <c r="D246" s="70"/>
      <c r="E246" s="70"/>
      <c r="F246" s="70"/>
      <c r="G246" s="70"/>
      <c r="H246" s="70"/>
      <c r="K246" s="70"/>
    </row>
    <row r="247" spans="2:14" ht="20.25" customHeight="1" x14ac:dyDescent="0.25"/>
    <row r="248" spans="2:14" ht="14.1" hidden="1" customHeight="1" x14ac:dyDescent="0.25"/>
    <row r="249" spans="2:14" ht="14.1" hidden="1" customHeight="1" x14ac:dyDescent="0.25"/>
    <row r="250" spans="2:14" ht="14.1" hidden="1" customHeight="1" x14ac:dyDescent="0.25">
      <c r="G250" s="64"/>
    </row>
    <row r="251" spans="2:14" ht="14.1" hidden="1" customHeight="1" x14ac:dyDescent="0.25">
      <c r="F251" s="64"/>
    </row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40
&amp;"-,Normal"&amp;11(iht. motatte landings- og sluttsedler fra fiskesalgslagene; alle tallstørrelser i hele tonn)&amp;R08.10.2019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UKE_40_2019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2019-07-17T10:57:55Z</cp:lastPrinted>
  <dcterms:created xsi:type="dcterms:W3CDTF">2011-07-06T12:13:20Z</dcterms:created>
  <dcterms:modified xsi:type="dcterms:W3CDTF">2019-10-08T10:48:36Z</dcterms:modified>
</cp:coreProperties>
</file>