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46\"/>
    </mc:Choice>
  </mc:AlternateContent>
  <bookViews>
    <workbookView xWindow="0" yWindow="0" windowWidth="8685" windowHeight="5370" tabRatio="413"/>
  </bookViews>
  <sheets>
    <sheet name="UKE_46_2019" sheetId="1" r:id="rId1"/>
  </sheets>
  <definedNames>
    <definedName name="Z_14D440E4_F18A_4F78_9989_38C1B133222D_.wvu.Cols" localSheetId="0" hidden="1">UKE_46_2019!#REF!</definedName>
    <definedName name="Z_14D440E4_F18A_4F78_9989_38C1B133222D_.wvu.PrintArea" localSheetId="0" hidden="1">UKE_46_2019!$B$1:$M$247</definedName>
    <definedName name="Z_14D440E4_F18A_4F78_9989_38C1B133222D_.wvu.Rows" localSheetId="0" hidden="1">UKE_46_2019!$359:$1048576,UKE_46_2019!$248:$358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G122" i="1"/>
  <c r="G128" i="1"/>
  <c r="G127" i="1"/>
  <c r="G126" i="1"/>
  <c r="G31" i="1" l="1"/>
  <c r="G24" i="1"/>
  <c r="G23" i="1" s="1"/>
  <c r="G20" i="1"/>
  <c r="F36" i="1"/>
  <c r="G40" i="1" l="1"/>
  <c r="J32" i="1"/>
  <c r="E130" i="1" l="1"/>
  <c r="E124" i="1"/>
  <c r="E123" i="1" s="1"/>
  <c r="E118" i="1"/>
  <c r="E137" i="1" l="1"/>
  <c r="E89" i="1" l="1"/>
  <c r="E88" i="1" s="1"/>
  <c r="E85" i="1"/>
  <c r="E31" i="1"/>
  <c r="E24" i="1"/>
  <c r="E23" i="1" s="1"/>
  <c r="E20" i="1"/>
  <c r="E99" i="1" l="1"/>
  <c r="E40" i="1"/>
  <c r="G29" i="1" l="1"/>
  <c r="F29" i="1" s="1"/>
  <c r="F31" i="1" l="1"/>
  <c r="G33" i="1"/>
  <c r="F33" i="1" s="1"/>
  <c r="I25" i="1" l="1"/>
  <c r="I30" i="1" l="1"/>
  <c r="G184" i="1"/>
  <c r="F184" i="1"/>
  <c r="J24" i="1"/>
  <c r="I29" i="1" l="1"/>
  <c r="G207" i="1"/>
  <c r="G208" i="1"/>
  <c r="G209" i="1"/>
  <c r="G210" i="1"/>
  <c r="F131" i="1" l="1"/>
  <c r="G131" i="1"/>
  <c r="F24" i="1" l="1"/>
  <c r="D228" i="1" l="1"/>
  <c r="E243" i="1"/>
  <c r="E178" i="1" l="1"/>
  <c r="E189" i="1" s="1"/>
  <c r="J31" i="1" l="1"/>
  <c r="J23" i="1" s="1"/>
  <c r="F23" i="1" l="1"/>
  <c r="H40" i="1"/>
  <c r="I21" i="1" l="1"/>
  <c r="D31" i="1" l="1"/>
  <c r="D24" i="1"/>
  <c r="D20" i="1"/>
  <c r="D89" i="1"/>
  <c r="D88" i="1" s="1"/>
  <c r="D85" i="1"/>
  <c r="D178" i="1"/>
  <c r="D189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200" i="1"/>
  <c r="D152" i="1"/>
  <c r="H112" i="1"/>
  <c r="F112" i="1"/>
  <c r="H78" i="1"/>
  <c r="F78" i="1"/>
  <c r="D78" i="1"/>
  <c r="D53" i="1"/>
  <c r="H14" i="1"/>
  <c r="F14" i="1"/>
  <c r="D14" i="1"/>
  <c r="H171" i="1" l="1"/>
  <c r="F171" i="1"/>
  <c r="D243" i="1" l="1"/>
  <c r="I239" i="1"/>
  <c r="G239" i="1"/>
  <c r="H239" i="1" s="1"/>
  <c r="F239" i="1"/>
  <c r="I236" i="1"/>
  <c r="G236" i="1"/>
  <c r="H236" i="1" s="1"/>
  <c r="F236" i="1"/>
  <c r="I233" i="1"/>
  <c r="G233" i="1"/>
  <c r="H233" i="1" s="1"/>
  <c r="F233" i="1"/>
  <c r="H243" i="1" l="1"/>
  <c r="F243" i="1"/>
  <c r="I243" i="1"/>
  <c r="G243" i="1"/>
  <c r="G59" i="1" l="1"/>
  <c r="G57" i="1"/>
  <c r="D66" i="1" l="1"/>
  <c r="H187" i="1" l="1"/>
  <c r="H183" i="1"/>
  <c r="H182" i="1"/>
  <c r="H181" i="1"/>
  <c r="H180" i="1"/>
  <c r="H179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4" i="1" l="1"/>
  <c r="I33" i="1" l="1"/>
  <c r="F124" i="1" l="1"/>
  <c r="F123" i="1" s="1"/>
  <c r="F178" i="1" l="1"/>
  <c r="G178" i="1"/>
  <c r="I131" i="1" l="1"/>
  <c r="I118" i="1"/>
  <c r="I124" i="1"/>
  <c r="I123" i="1" s="1"/>
  <c r="I137" i="1" l="1"/>
  <c r="I178" i="1"/>
  <c r="I31" i="1" l="1"/>
  <c r="H89" i="1"/>
  <c r="H88" i="1" s="1"/>
  <c r="I23" i="1" l="1"/>
  <c r="F189" i="1" l="1"/>
  <c r="H184" i="1"/>
  <c r="I189" i="1"/>
  <c r="H131" i="1"/>
  <c r="D211" i="1" l="1"/>
  <c r="F161" i="1" l="1"/>
  <c r="E161" i="1"/>
  <c r="D161" i="1"/>
  <c r="G160" i="1"/>
  <c r="G159" i="1"/>
  <c r="G158" i="1"/>
  <c r="H129" i="1"/>
  <c r="H123" i="1" s="1"/>
  <c r="G124" i="1"/>
  <c r="G123" i="1" s="1"/>
  <c r="G118" i="1"/>
  <c r="F118" i="1"/>
  <c r="F137" i="1" s="1"/>
  <c r="G64" i="1"/>
  <c r="F66" i="1"/>
  <c r="G66" i="1" s="1"/>
  <c r="E66" i="1"/>
  <c r="G137" i="1" l="1"/>
  <c r="G161" i="1"/>
  <c r="G60" i="1"/>
  <c r="H137" i="1" l="1"/>
  <c r="I89" i="1"/>
  <c r="I88" i="1" s="1"/>
  <c r="G89" i="1"/>
  <c r="G88" i="1" s="1"/>
  <c r="F89" i="1"/>
  <c r="F88" i="1" s="1"/>
  <c r="H85" i="1"/>
  <c r="I85" i="1"/>
  <c r="G85" i="1"/>
  <c r="F85" i="1"/>
  <c r="F84" i="1"/>
  <c r="G84" i="1"/>
  <c r="H84" i="1"/>
  <c r="I84" i="1"/>
  <c r="I39" i="1"/>
  <c r="I37" i="1"/>
  <c r="J20" i="1"/>
  <c r="J40" i="1" s="1"/>
  <c r="F20" i="1"/>
  <c r="F40" i="1" s="1"/>
  <c r="I40" i="1" l="1"/>
  <c r="I99" i="1"/>
  <c r="H99" i="1"/>
  <c r="G99" i="1"/>
  <c r="F99" i="1"/>
  <c r="F211" i="1" l="1"/>
  <c r="E211" i="1" l="1"/>
  <c r="G189" i="1" l="1"/>
  <c r="H211" i="1" l="1"/>
  <c r="H161" i="1" l="1"/>
  <c r="G211" i="1" l="1"/>
  <c r="H206" i="1"/>
  <c r="I232" i="1" s="1"/>
  <c r="G206" i="1"/>
  <c r="F206" i="1"/>
  <c r="G232" i="1" s="1"/>
  <c r="E206" i="1"/>
  <c r="F232" i="1" s="1"/>
  <c r="H188" i="1"/>
  <c r="I177" i="1"/>
  <c r="H177" i="1"/>
  <c r="G177" i="1"/>
  <c r="F177" i="1"/>
  <c r="H157" i="1"/>
  <c r="G157" i="1"/>
  <c r="F157" i="1"/>
  <c r="E157" i="1"/>
  <c r="I117" i="1"/>
  <c r="H117" i="1"/>
  <c r="G117" i="1"/>
  <c r="F117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<sst xmlns="http://schemas.openxmlformats.org/spreadsheetml/2006/main" count="257" uniqueCount="132">
  <si>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</si>
  <si>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</si>
  <si>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</si>
  <si>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</si>
  <si>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</si>
  <si>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</si>
  <si>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</si>
  <si>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</si>
  <si>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</si>
  <si>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</si>
  <si>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</si>
  <si>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</si>
  <si>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</si>
  <si>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</si>
  <si>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</si>
  <si>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</si>
  <si>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</si>
  <si>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</si>
  <si>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</si>
  <si>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</si>
  <si>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</si>
  <si>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</si>
  <si>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</si>
  <si>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</si>
  <si>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</si>
  <si>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</si>
  <si>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</si>
  <si>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</si>
  <si>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</si>
  <si>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</si>
  <si>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</si>
  <si>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</si>
  <si>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</si>
  <si>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</si>
  <si>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</si>
  <si>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</si>
  <si>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</si>
  <si>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</si>
  <si>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</si>
  <si>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</si>
  <si>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</si>
  <si>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</si>
  <si>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</si>
  <si>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</si>
  <si>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</si>
  <si>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</si>
  <si>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</si>
  <si>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</si>
  <si>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</si>
  <si>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</si>
  <si>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</si>
  <si>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</si>
  <si>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</si>
  <si>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</si>
  <si>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</si>
  <si>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</si>
  <si>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</si>
  <si>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</si>
  <si>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</si>
  <si>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</si>
  <si>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</si>
  <si>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</si>
  <si>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</si>
  <si>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</si>
  <si>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</si>
  <si>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</si>
  <si>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</si>
  <si>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</si>
  <si>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</si>
  <si>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</si>
  <si>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</si>
  <si>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</si>
  <si>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</si>
  <si>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</si>
  <si>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</si>
  <si>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</si>
  <si>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</si>
  <si>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</si>
  <si>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</si>
  <si>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</si>
  <si>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</si>
  <si>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</si>
  <si>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</si>
  <si>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</si>
  <si>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</si>
  <si>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</si>
  <si>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</si>
  <si>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</si>
  <si>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</si>
  <si>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</si>
  <si>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</si>
  <si>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</si>
  <si>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</si>
  <si>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</si>
  <si>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</si>
  <si>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</si>
  <si>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</si>
  <si>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</si>
  <si>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</si>
  <si>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</si>
  <si>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</si>
  <si>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</si>
  <si>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</si>
  <si>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</si>
  <si>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</si>
  <si>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</si>
  <si>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</si>
  <si>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</si>
  <si>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</si>
  <si>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</si>
  <si>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</si>
  <si>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</si>
  <si>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</si>
  <si>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</si>
  <si>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</si>
  <si>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</si>
  <si>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</si>
  <si>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</si>
  <si>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</si>
  <si>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</si>
  <si>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</si>
  <si>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</si>
  <si>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2018</t>
    </r>
  </si>
  <si>
    <r>
      <t>Not</t>
    </r>
    <r>
      <rPr>
        <b/>
        <vertAlign val="superscript"/>
        <sz val="11"/>
        <color theme="1"/>
        <rFont val="Calibri"/>
        <family val="2"/>
      </rPr>
      <t>5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</si>
  <si>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2,5</t>
    </r>
    <r>
      <rPr>
        <b/>
        <i/>
        <sz val="11"/>
        <color theme="1"/>
        <rFont val="Calibri"/>
        <family val="2"/>
      </rPr>
      <t>: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</si>
  <si>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tatt med not av fartøy i lukket gruppe belastes notgruppen</t>
    </r>
  </si>
  <si>
    <t>LANDET KVANTUM UKE 46</t>
  </si>
  <si>
    <t>LANDET KVANTUM T.O.M UKE 46</t>
  </si>
  <si>
    <t>LANDET KVANTUM T.O.M. UKE 46 2018</t>
  </si>
  <si>
    <r>
      <t xml:space="preserve">3 </t>
    </r>
    <r>
      <rPr>
        <sz val="9"/>
        <color theme="1"/>
        <rFont val="Calibri"/>
        <family val="2"/>
      </rPr>
      <t>Registrert rekreasjonsfiske utgjør 1 996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</si>
  <si>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565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</si>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</sst>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7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  <xf numFmtId="9" fontId="17" fillId="0" borderId="0" applyFont="0" applyFill="0" applyBorder="0" applyAlignment="0" applyProtection="0"/>
  </cellStyleXfs>
  <cellXfs count="46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10" fontId="28" fillId="0" borderId="0" xfId="86" applyNumberFormat="1" applyFont="1" applyBorder="1" applyAlignment="1">
      <alignment vertical="center"/>
    </xf>
    <xf numFmtId="3" fontId="10" fillId="0" borderId="10" xfId="0" applyNumberFormat="1" applyFont="1" applyFill="1" applyBorder="1" applyAlignment="1">
      <alignment vertical="center" wrapText="1"/>
    </xf>
  </cellXfs>
  <cellStyles count="87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" xfId="86" builtinId="5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topLeftCell="B151" zoomScaleNormal="115" workbookViewId="0">
      <selection activeCell="I157" sqref="I157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0" t="s">
        <v>87</v>
      </c>
      <c r="C2" s="441"/>
      <c r="D2" s="441"/>
      <c r="E2" s="441"/>
      <c r="F2" s="441"/>
      <c r="G2" s="441"/>
      <c r="H2" s="441"/>
      <c r="I2" s="441"/>
      <c r="J2" s="441"/>
      <c r="K2" s="442"/>
      <c r="L2" s="188"/>
      <c r="M2" s="188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3"/>
      <c r="C7" s="444"/>
      <c r="D7" s="444"/>
      <c r="E7" s="444"/>
      <c r="F7" s="444"/>
      <c r="G7" s="444"/>
      <c r="H7" s="444"/>
      <c r="I7" s="444"/>
      <c r="J7" s="444"/>
      <c r="K7" s="445"/>
      <c r="L7" s="204"/>
      <c r="M7" s="204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46" t="s">
        <v>2</v>
      </c>
      <c r="D9" s="447"/>
      <c r="E9" s="446" t="s">
        <v>20</v>
      </c>
      <c r="F9" s="447"/>
      <c r="G9" s="446" t="s">
        <v>21</v>
      </c>
      <c r="H9" s="447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1">
        <v>98080</v>
      </c>
      <c r="G10" s="165" t="s">
        <v>25</v>
      </c>
      <c r="H10" s="241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95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115</v>
      </c>
      <c r="D13" s="169">
        <v>100606</v>
      </c>
      <c r="E13" s="235"/>
      <c r="F13" s="236"/>
      <c r="G13" s="167" t="s">
        <v>15</v>
      </c>
      <c r="H13" s="242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2" t="s">
        <v>116</v>
      </c>
      <c r="D15" s="312"/>
      <c r="E15" s="312"/>
      <c r="F15" s="312"/>
      <c r="G15" s="312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4"/>
      <c r="D16" s="234"/>
      <c r="E16" s="234"/>
      <c r="F16" s="234"/>
      <c r="G16" s="234"/>
      <c r="H16" s="462"/>
      <c r="I16" s="234"/>
      <c r="J16" s="198"/>
      <c r="K16" s="127"/>
      <c r="L16" s="118"/>
      <c r="M16" s="118"/>
    </row>
    <row r="17" spans="1:13" ht="21.75" customHeight="1" x14ac:dyDescent="0.25">
      <c r="B17" s="448" t="s">
        <v>8</v>
      </c>
      <c r="C17" s="449"/>
      <c r="D17" s="449"/>
      <c r="E17" s="449"/>
      <c r="F17" s="449"/>
      <c r="G17" s="449"/>
      <c r="H17" s="449"/>
      <c r="I17" s="449"/>
      <c r="J17" s="449"/>
      <c r="K17" s="450"/>
      <c r="L17" s="204"/>
      <c r="M17" s="204"/>
    </row>
    <row r="18" spans="1:13" ht="12" customHeight="1" thickBot="1" x14ac:dyDescent="0.3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7" t="s">
        <v>19</v>
      </c>
      <c r="D19" s="324" t="s">
        <v>70</v>
      </c>
      <c r="E19" s="324" t="s">
        <v>109</v>
      </c>
      <c r="F19" s="325" t="s">
        <v>126</v>
      </c>
      <c r="G19" s="325" t="s">
        <v>127</v>
      </c>
      <c r="H19" s="325" t="s">
        <v>69</v>
      </c>
      <c r="I19" s="325" t="s">
        <v>62</v>
      </c>
      <c r="J19" s="326" t="s">
        <v>128</v>
      </c>
      <c r="K19" s="116"/>
      <c r="L19" s="4"/>
      <c r="M19" s="4"/>
    </row>
    <row r="20" spans="1:13" ht="14.1" customHeight="1" x14ac:dyDescent="0.25">
      <c r="B20" s="119"/>
      <c r="C20" s="258" t="s">
        <v>16</v>
      </c>
      <c r="D20" s="313">
        <f>D22+D21</f>
        <v>98984</v>
      </c>
      <c r="E20" s="313">
        <f>E22+E21</f>
        <v>98269</v>
      </c>
      <c r="F20" s="327">
        <f>F22+F21</f>
        <v>3779.61483</v>
      </c>
      <c r="G20" s="327">
        <f>G21+G22</f>
        <v>82446.716579999993</v>
      </c>
      <c r="H20" s="327"/>
      <c r="I20" s="327">
        <f>I22+I21</f>
        <v>15822.283420000003</v>
      </c>
      <c r="J20" s="328">
        <f>J22+J21</f>
        <v>88729.65754</v>
      </c>
      <c r="K20" s="128"/>
      <c r="L20" s="156"/>
      <c r="M20" s="156"/>
    </row>
    <row r="21" spans="1:13" ht="14.1" customHeight="1" x14ac:dyDescent="0.25">
      <c r="B21" s="119"/>
      <c r="C21" s="259" t="s">
        <v>12</v>
      </c>
      <c r="D21" s="314">
        <v>98234</v>
      </c>
      <c r="E21" s="314">
        <v>97459</v>
      </c>
      <c r="F21" s="329">
        <v>3658.4673299999999</v>
      </c>
      <c r="G21" s="329">
        <v>81693.288549999997</v>
      </c>
      <c r="H21" s="329"/>
      <c r="I21" s="329">
        <f>E21-G21</f>
        <v>15765.711450000003</v>
      </c>
      <c r="J21" s="330">
        <v>88064.197830000005</v>
      </c>
      <c r="K21" s="128"/>
      <c r="L21" s="156"/>
      <c r="M21" s="156"/>
    </row>
    <row r="22" spans="1:13" ht="14.1" customHeight="1" thickBot="1" x14ac:dyDescent="0.3">
      <c r="B22" s="119"/>
      <c r="C22" s="260" t="s">
        <v>11</v>
      </c>
      <c r="D22" s="323">
        <v>750</v>
      </c>
      <c r="E22" s="323">
        <v>810</v>
      </c>
      <c r="F22" s="331">
        <v>121.14749999999999</v>
      </c>
      <c r="G22" s="331">
        <v>753.42803000000004</v>
      </c>
      <c r="H22" s="331"/>
      <c r="I22" s="329">
        <f>E22-G22</f>
        <v>56.571969999999965</v>
      </c>
      <c r="J22" s="330">
        <v>665.45970999999997</v>
      </c>
      <c r="K22" s="128"/>
      <c r="L22" s="156"/>
      <c r="M22" s="156"/>
    </row>
    <row r="23" spans="1:13" ht="14.1" customHeight="1" x14ac:dyDescent="0.25">
      <c r="B23" s="119"/>
      <c r="C23" s="258" t="s">
        <v>17</v>
      </c>
      <c r="D23" s="313">
        <f>D31+D30+D24</f>
        <v>221179</v>
      </c>
      <c r="E23" s="313">
        <f>E31+E30+E24</f>
        <v>204250</v>
      </c>
      <c r="F23" s="327">
        <f>F31+F30+F24</f>
        <v>3448.2678900000001</v>
      </c>
      <c r="G23" s="327">
        <f>G24+G30+G31</f>
        <v>203628.288268</v>
      </c>
      <c r="H23" s="327"/>
      <c r="I23" s="327">
        <f>I24+I30+I31</f>
        <v>621.71173200000339</v>
      </c>
      <c r="J23" s="328">
        <f>J24+J30+J31</f>
        <v>227991.63778999998</v>
      </c>
      <c r="K23" s="128"/>
      <c r="L23" s="156"/>
      <c r="M23" s="156"/>
    </row>
    <row r="24" spans="1:13" ht="15" customHeight="1" x14ac:dyDescent="0.25">
      <c r="A24" s="21"/>
      <c r="B24" s="129"/>
      <c r="C24" s="265" t="s">
        <v>82</v>
      </c>
      <c r="D24" s="315">
        <f>D25+D26+D27+D28+D29</f>
        <v>166655</v>
      </c>
      <c r="E24" s="315">
        <f>E25+E26+E27+E28+E29</f>
        <v>159379</v>
      </c>
      <c r="F24" s="333">
        <f>F25+F26+F27+F28</f>
        <v>1692.5158800000002</v>
      </c>
      <c r="G24" s="333">
        <f>G25+G26+G27+G28</f>
        <v>164074.03982800001</v>
      </c>
      <c r="H24" s="333"/>
      <c r="I24" s="333">
        <f>I25+I26+I27+I28+I29</f>
        <v>-4695.0398279999972</v>
      </c>
      <c r="J24" s="334">
        <f>J25+J26+J27+J28</f>
        <v>178873.60710999998</v>
      </c>
      <c r="K24" s="128"/>
      <c r="L24" s="156"/>
      <c r="M24" s="156"/>
    </row>
    <row r="25" spans="1:13" ht="14.1" customHeight="1" x14ac:dyDescent="0.25">
      <c r="A25" s="22"/>
      <c r="B25" s="130"/>
      <c r="C25" s="264" t="s">
        <v>22</v>
      </c>
      <c r="D25" s="316">
        <v>42498</v>
      </c>
      <c r="E25" s="316">
        <v>40873</v>
      </c>
      <c r="F25" s="335">
        <v>452.94803999999999</v>
      </c>
      <c r="G25" s="335">
        <v>44376.061260000002</v>
      </c>
      <c r="H25" s="335">
        <v>2500</v>
      </c>
      <c r="I25" s="335">
        <f>E25-G25+H25</f>
        <v>-1003.0612600000022</v>
      </c>
      <c r="J25" s="336">
        <v>52675.975559999999</v>
      </c>
      <c r="K25" s="128"/>
      <c r="L25" s="156"/>
      <c r="M25" s="156"/>
    </row>
    <row r="26" spans="1:13" ht="14.1" customHeight="1" x14ac:dyDescent="0.25">
      <c r="A26" s="22"/>
      <c r="B26" s="130"/>
      <c r="C26" s="264" t="s">
        <v>59</v>
      </c>
      <c r="D26" s="316">
        <v>42191</v>
      </c>
      <c r="E26" s="316">
        <v>39407</v>
      </c>
      <c r="F26" s="335">
        <v>987.46645000000001</v>
      </c>
      <c r="G26" s="335">
        <v>45744.006759999997</v>
      </c>
      <c r="H26" s="335">
        <v>4267</v>
      </c>
      <c r="I26" s="335">
        <f>E26-G26+H26</f>
        <v>-2070.0067599999966</v>
      </c>
      <c r="J26" s="336">
        <v>50890.061809999999</v>
      </c>
      <c r="K26" s="128"/>
      <c r="L26" s="156"/>
      <c r="M26" s="156"/>
    </row>
    <row r="27" spans="1:13" ht="14.1" customHeight="1" x14ac:dyDescent="0.25">
      <c r="A27" s="22"/>
      <c r="B27" s="130"/>
      <c r="C27" s="264" t="s">
        <v>60</v>
      </c>
      <c r="D27" s="316">
        <v>40130</v>
      </c>
      <c r="E27" s="316">
        <v>40268</v>
      </c>
      <c r="F27" s="335">
        <v>216.96361999999999</v>
      </c>
      <c r="G27" s="335">
        <v>43629.526151999999</v>
      </c>
      <c r="H27" s="335">
        <v>4194</v>
      </c>
      <c r="I27" s="335">
        <f>E27-G27+H27</f>
        <v>832.47384800000145</v>
      </c>
      <c r="J27" s="336">
        <v>44475.356059999998</v>
      </c>
      <c r="K27" s="128"/>
      <c r="L27" s="156"/>
      <c r="M27" s="156"/>
    </row>
    <row r="28" spans="1:13" ht="14.1" customHeight="1" x14ac:dyDescent="0.25">
      <c r="A28" s="22"/>
      <c r="B28" s="130"/>
      <c r="C28" s="264" t="s">
        <v>84</v>
      </c>
      <c r="D28" s="316">
        <v>26836</v>
      </c>
      <c r="E28" s="316">
        <v>25717</v>
      </c>
      <c r="F28" s="335">
        <v>35.137770000000003</v>
      </c>
      <c r="G28" s="335">
        <v>30324.445656</v>
      </c>
      <c r="H28" s="335">
        <v>2198</v>
      </c>
      <c r="I28" s="335">
        <f>E28-G28+H28</f>
        <v>-2409.4456559999999</v>
      </c>
      <c r="J28" s="336">
        <v>30832.213680000001</v>
      </c>
      <c r="K28" s="128"/>
      <c r="L28" s="156"/>
      <c r="M28" s="156"/>
    </row>
    <row r="29" spans="1:13" ht="14.1" customHeight="1" x14ac:dyDescent="0.25">
      <c r="A29" s="22"/>
      <c r="B29" s="130"/>
      <c r="C29" s="264" t="s">
        <v>85</v>
      </c>
      <c r="D29" s="316">
        <v>15000</v>
      </c>
      <c r="E29" s="316">
        <v>13114</v>
      </c>
      <c r="F29" s="335">
        <f>G29-12219</f>
        <v>940</v>
      </c>
      <c r="G29" s="335">
        <f>H25+H26+H27+H28</f>
        <v>13159</v>
      </c>
      <c r="H29" s="335"/>
      <c r="I29" s="335">
        <f>E29-G29</f>
        <v>-45</v>
      </c>
      <c r="J29" s="336">
        <v>13819</v>
      </c>
      <c r="K29" s="128"/>
      <c r="L29" s="156"/>
      <c r="M29" s="156"/>
    </row>
    <row r="30" spans="1:13" ht="14.1" customHeight="1" x14ac:dyDescent="0.25">
      <c r="A30" s="23"/>
      <c r="B30" s="129"/>
      <c r="C30" s="265" t="s">
        <v>18</v>
      </c>
      <c r="D30" s="315">
        <v>26088</v>
      </c>
      <c r="E30" s="315">
        <v>25677</v>
      </c>
      <c r="F30" s="333">
        <v>1633.64555</v>
      </c>
      <c r="G30" s="333">
        <v>20093.83296</v>
      </c>
      <c r="H30" s="335"/>
      <c r="I30" s="397">
        <f>E30-G30</f>
        <v>5583.1670400000003</v>
      </c>
      <c r="J30" s="334">
        <v>22562.675490000001</v>
      </c>
      <c r="K30" s="128"/>
      <c r="L30" s="156"/>
      <c r="M30" s="156"/>
    </row>
    <row r="31" spans="1:13" ht="14.1" customHeight="1" x14ac:dyDescent="0.25">
      <c r="A31" s="23"/>
      <c r="B31" s="129"/>
      <c r="C31" s="265" t="s">
        <v>83</v>
      </c>
      <c r="D31" s="315">
        <f>D32+D33</f>
        <v>28436</v>
      </c>
      <c r="E31" s="315">
        <f>E32+E33</f>
        <v>19194</v>
      </c>
      <c r="F31" s="333">
        <f>F32</f>
        <v>122.10646</v>
      </c>
      <c r="G31" s="333">
        <f>G32</f>
        <v>19460.41548</v>
      </c>
      <c r="H31" s="335"/>
      <c r="I31" s="333">
        <f>I32+I33</f>
        <v>-266.41547999999966</v>
      </c>
      <c r="J31" s="334">
        <f>J32</f>
        <v>26555.355189999998</v>
      </c>
      <c r="K31" s="128"/>
      <c r="L31" s="156"/>
      <c r="M31" s="156"/>
    </row>
    <row r="32" spans="1:13" ht="14.1" customHeight="1" x14ac:dyDescent="0.25">
      <c r="A32" s="22"/>
      <c r="B32" s="130"/>
      <c r="C32" s="264" t="s">
        <v>10</v>
      </c>
      <c r="D32" s="316">
        <v>26596</v>
      </c>
      <c r="E32" s="316">
        <v>17354</v>
      </c>
      <c r="F32" s="335">
        <f>129.10646-F36</f>
        <v>122.10646</v>
      </c>
      <c r="G32" s="335">
        <f>22853.41548-G36</f>
        <v>19460.41548</v>
      </c>
      <c r="H32" s="335">
        <v>1327</v>
      </c>
      <c r="I32" s="335">
        <f>E32-G32+H32</f>
        <v>-779.41547999999966</v>
      </c>
      <c r="J32" s="336">
        <f>32643.35519-J36</f>
        <v>26555.355189999998</v>
      </c>
      <c r="K32" s="128"/>
      <c r="L32" s="156"/>
      <c r="M32" s="156"/>
    </row>
    <row r="33" spans="1:13" ht="14.1" customHeight="1" thickBot="1" x14ac:dyDescent="0.3">
      <c r="A33" s="22"/>
      <c r="B33" s="130"/>
      <c r="C33" s="337" t="s">
        <v>86</v>
      </c>
      <c r="D33" s="317">
        <v>1840</v>
      </c>
      <c r="E33" s="317">
        <v>1840</v>
      </c>
      <c r="F33" s="338">
        <f>G33-1243</f>
        <v>84</v>
      </c>
      <c r="G33" s="338">
        <f>H32</f>
        <v>1327</v>
      </c>
      <c r="H33" s="338"/>
      <c r="I33" s="338">
        <f t="shared" ref="I33:I37" si="0">E33-G33</f>
        <v>513</v>
      </c>
      <c r="J33" s="339">
        <v>848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1">
        <v>3000</v>
      </c>
      <c r="E34" s="391">
        <v>3000</v>
      </c>
      <c r="F34" s="340">
        <v>0</v>
      </c>
      <c r="G34" s="340">
        <v>2839.615632</v>
      </c>
      <c r="H34" s="340"/>
      <c r="I34" s="369">
        <f t="shared" si="0"/>
        <v>160.38436799999999</v>
      </c>
      <c r="J34" s="370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8">
        <v>793</v>
      </c>
      <c r="E35" s="318">
        <v>793</v>
      </c>
      <c r="F35" s="340">
        <v>119.98950000000001</v>
      </c>
      <c r="G35" s="340">
        <v>604.75188000000003</v>
      </c>
      <c r="H35" s="319"/>
      <c r="I35" s="369">
        <f t="shared" si="0"/>
        <v>188.24811999999997</v>
      </c>
      <c r="J35" s="389">
        <v>816.02607999999998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8">
        <v>3000</v>
      </c>
      <c r="E36" s="318">
        <v>3000</v>
      </c>
      <c r="F36" s="319">
        <f>G36-3386</f>
        <v>7</v>
      </c>
      <c r="G36" s="319">
        <v>3393</v>
      </c>
      <c r="H36" s="368"/>
      <c r="I36" s="422">
        <f t="shared" si="0"/>
        <v>-393</v>
      </c>
      <c r="J36" s="319">
        <v>6088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8">
        <v>7000</v>
      </c>
      <c r="E37" s="318">
        <v>7000</v>
      </c>
      <c r="F37" s="319">
        <v>4.1754199999999999</v>
      </c>
      <c r="G37" s="319">
        <v>7000</v>
      </c>
      <c r="H37" s="319"/>
      <c r="I37" s="369">
        <f t="shared" si="0"/>
        <v>0</v>
      </c>
      <c r="J37" s="389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121</v>
      </c>
      <c r="D38" s="318"/>
      <c r="E38" s="318"/>
      <c r="F38" s="319"/>
      <c r="G38" s="319"/>
      <c r="H38" s="319"/>
      <c r="I38" s="369"/>
      <c r="J38" s="389">
        <v>1311.6547599999999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8">
        <v>0</v>
      </c>
      <c r="E39" s="318">
        <v>0</v>
      </c>
      <c r="F39" s="319">
        <v>5</v>
      </c>
      <c r="G39" s="319">
        <v>30</v>
      </c>
      <c r="H39" s="319"/>
      <c r="I39" s="369">
        <f>E39-G39</f>
        <v>-30</v>
      </c>
      <c r="J39" s="389">
        <v>350</v>
      </c>
      <c r="K39" s="128"/>
      <c r="L39" s="156"/>
      <c r="M39" s="156"/>
    </row>
    <row r="40" spans="1:13" ht="16.5" customHeight="1" thickBot="1" x14ac:dyDescent="0.3">
      <c r="B40" s="119"/>
      <c r="C40" s="178" t="s">
        <v>9</v>
      </c>
      <c r="D40" s="320">
        <f>D20+D23+D34+D35+D36+D37+D39</f>
        <v>333956</v>
      </c>
      <c r="E40" s="320">
        <f>E20+E23+E34+E35+E36+E37+E39</f>
        <v>316312</v>
      </c>
      <c r="F40" s="196">
        <f>F20+F23+F34+F35+F37+F39+F36</f>
        <v>7364.0476399999989</v>
      </c>
      <c r="G40" s="196">
        <f>G20+G23+G34+G35+G36+G37+G39</f>
        <v>299942.37235999998</v>
      </c>
      <c r="H40" s="196">
        <f>H25+H26+H27+H28+H32</f>
        <v>14486</v>
      </c>
      <c r="I40" s="301">
        <f>I20+I23+I34+I35+I36+I37+I39</f>
        <v>16369.627640000006</v>
      </c>
      <c r="J40" s="197">
        <f>J20+J23+J34+J35+J36+J37+J38+J39</f>
        <v>336228.02841999999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96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97</v>
      </c>
      <c r="D42" s="131"/>
      <c r="E42" s="131"/>
      <c r="F42" s="131"/>
      <c r="G42" s="17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1" t="s">
        <v>129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110</v>
      </c>
      <c r="D44" s="366"/>
      <c r="E44" s="366"/>
      <c r="F44" s="366"/>
      <c r="G44" s="367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3" t="s">
        <v>1</v>
      </c>
      <c r="C47" s="444"/>
      <c r="D47" s="444"/>
      <c r="E47" s="444"/>
      <c r="F47" s="444"/>
      <c r="G47" s="444"/>
      <c r="H47" s="444"/>
      <c r="I47" s="444"/>
      <c r="J47" s="444"/>
      <c r="K47" s="445"/>
      <c r="L47" s="204"/>
      <c r="M47" s="204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32" t="s">
        <v>2</v>
      </c>
      <c r="D49" s="433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5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48" t="s">
        <v>8</v>
      </c>
      <c r="C55" s="449"/>
      <c r="D55" s="449"/>
      <c r="E55" s="449"/>
      <c r="F55" s="449"/>
      <c r="G55" s="449"/>
      <c r="H55" s="449"/>
      <c r="I55" s="449"/>
      <c r="J55" s="449"/>
      <c r="K55" s="450"/>
      <c r="L55" s="204"/>
      <c r="M55" s="204"/>
    </row>
    <row r="56" spans="2:13" s="3" customFormat="1" ht="63.75" thickBot="1" x14ac:dyDescent="0.3">
      <c r="B56" s="142"/>
      <c r="C56" s="177" t="s">
        <v>19</v>
      </c>
      <c r="D56" s="195" t="s">
        <v>20</v>
      </c>
      <c r="E56" s="193" t="str">
        <f>F19</f>
        <v>LANDET KVANTUM UKE 46</v>
      </c>
      <c r="F56" s="193" t="str">
        <f>G19</f>
        <v>LANDET KVANTUM T.O.M UKE 46</v>
      </c>
      <c r="G56" s="193" t="str">
        <f>I19</f>
        <v>RESTKVOTER</v>
      </c>
      <c r="H56" s="194" t="str">
        <f>J19</f>
        <v>LANDET KVANTUM T.O.M. UKE 46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1" t="s">
        <v>32</v>
      </c>
      <c r="D57" s="457">
        <v>5376</v>
      </c>
      <c r="E57" s="381">
        <v>97.89922</v>
      </c>
      <c r="F57" s="346">
        <v>2157.6124100000002</v>
      </c>
      <c r="G57" s="459">
        <f>D57-F57-F58</f>
        <v>1140.7475399999998</v>
      </c>
      <c r="H57" s="379">
        <v>2122.2999599999998</v>
      </c>
      <c r="I57" s="160"/>
      <c r="J57" s="160"/>
      <c r="K57" s="187"/>
      <c r="L57" s="105"/>
      <c r="M57" s="105"/>
    </row>
    <row r="58" spans="2:13" ht="14.1" customHeight="1" x14ac:dyDescent="0.25">
      <c r="B58" s="145"/>
      <c r="C58" s="146" t="s">
        <v>29</v>
      </c>
      <c r="D58" s="458"/>
      <c r="E58" s="372">
        <v>182.45751999999999</v>
      </c>
      <c r="F58" s="386">
        <v>2077.64005</v>
      </c>
      <c r="G58" s="460"/>
      <c r="H58" s="348">
        <v>1898.2904599999999</v>
      </c>
      <c r="I58" s="160"/>
      <c r="J58" s="160"/>
      <c r="K58" s="187"/>
      <c r="L58" s="105"/>
      <c r="M58" s="105"/>
    </row>
    <row r="59" spans="2:13" ht="14.1" customHeight="1" thickBot="1" x14ac:dyDescent="0.3">
      <c r="B59" s="145"/>
      <c r="C59" s="147" t="s">
        <v>78</v>
      </c>
      <c r="D59" s="391">
        <v>200</v>
      </c>
      <c r="E59" s="382">
        <v>5.4999999999999997E-3</v>
      </c>
      <c r="F59" s="388">
        <v>88.32311</v>
      </c>
      <c r="G59" s="392">
        <f>D59-F59</f>
        <v>111.67689</v>
      </c>
      <c r="H59" s="300">
        <v>92.153760000000005</v>
      </c>
      <c r="I59" s="160"/>
      <c r="J59" s="160"/>
      <c r="K59" s="187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7">
        <v>8063</v>
      </c>
      <c r="E60" s="383">
        <f>E61+E62+E63</f>
        <v>12.12402</v>
      </c>
      <c r="F60" s="346">
        <f>F61+F62+F63</f>
        <v>8330.6517500000009</v>
      </c>
      <c r="G60" s="386">
        <f>D60-F60</f>
        <v>-267.6517500000009</v>
      </c>
      <c r="H60" s="349">
        <f>H61+H62+H63</f>
        <v>7743.5372800000005</v>
      </c>
      <c r="I60" s="162"/>
      <c r="J60" s="162"/>
      <c r="K60" s="187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39"/>
      <c r="E61" s="373">
        <v>0.18260000000000001</v>
      </c>
      <c r="F61" s="358">
        <v>3520.3701099999998</v>
      </c>
      <c r="G61" s="358"/>
      <c r="H61" s="359">
        <v>3375.8242500000001</v>
      </c>
      <c r="I61" s="151"/>
      <c r="J61" s="151"/>
      <c r="K61" s="187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39"/>
      <c r="E62" s="373">
        <v>5.7257199999999999</v>
      </c>
      <c r="F62" s="358">
        <v>3168.10374</v>
      </c>
      <c r="G62" s="358"/>
      <c r="H62" s="359">
        <v>2952.1104999999998</v>
      </c>
      <c r="I62" s="175"/>
      <c r="J62" s="175"/>
      <c r="K62" s="187"/>
      <c r="L62" s="105"/>
      <c r="M62" s="105"/>
    </row>
    <row r="63" spans="2:13" s="22" customFormat="1" ht="14.1" customHeight="1" thickBot="1" x14ac:dyDescent="0.3">
      <c r="B63" s="149"/>
      <c r="C63" s="223" t="s">
        <v>35</v>
      </c>
      <c r="D63" s="240"/>
      <c r="E63" s="374">
        <v>6.2157</v>
      </c>
      <c r="F63" s="375">
        <v>1642.1778999999999</v>
      </c>
      <c r="G63" s="375"/>
      <c r="H63" s="380">
        <v>1415.6025299999999</v>
      </c>
      <c r="I63" s="175"/>
      <c r="J63" s="175"/>
      <c r="K63" s="187"/>
      <c r="L63" s="105"/>
      <c r="M63" s="105"/>
    </row>
    <row r="64" spans="2:13" ht="14.1" customHeight="1" thickBot="1" x14ac:dyDescent="0.3">
      <c r="B64" s="119"/>
      <c r="C64" s="152" t="s">
        <v>36</v>
      </c>
      <c r="D64" s="225">
        <v>116</v>
      </c>
      <c r="E64" s="384"/>
      <c r="F64" s="377">
        <v>6.0683499999999997</v>
      </c>
      <c r="G64" s="377">
        <f>D64-F64</f>
        <v>109.93165</v>
      </c>
      <c r="H64" s="230">
        <v>54.438180000000003</v>
      </c>
      <c r="I64" s="156"/>
      <c r="J64" s="156"/>
      <c r="K64" s="187"/>
      <c r="L64" s="105"/>
      <c r="M64" s="105"/>
    </row>
    <row r="65" spans="2:13" ht="14.1" customHeight="1" thickBot="1" x14ac:dyDescent="0.3">
      <c r="B65" s="119"/>
      <c r="C65" s="152" t="s">
        <v>14</v>
      </c>
      <c r="D65" s="224"/>
      <c r="E65" s="385"/>
      <c r="F65" s="387">
        <v>1.972</v>
      </c>
      <c r="G65" s="387"/>
      <c r="H65" s="296">
        <v>3.5999999999999999E-3</v>
      </c>
      <c r="I65" s="156"/>
      <c r="J65" s="156"/>
      <c r="K65" s="187"/>
      <c r="L65" s="105"/>
      <c r="M65" s="105"/>
    </row>
    <row r="66" spans="2:13" s="3" customFormat="1" ht="16.5" customHeight="1" thickBot="1" x14ac:dyDescent="0.3">
      <c r="B66" s="117"/>
      <c r="C66" s="178" t="s">
        <v>9</v>
      </c>
      <c r="D66" s="185">
        <f>D57+D59+D60+D64</f>
        <v>13755</v>
      </c>
      <c r="E66" s="301">
        <f>E57+E58+E59+E60+E64+E65</f>
        <v>292.48625999999996</v>
      </c>
      <c r="F66" s="199">
        <f>F57+F58+F59+F60+F64+F65</f>
        <v>12662.267670000001</v>
      </c>
      <c r="G66" s="199">
        <f>D66-F66</f>
        <v>1092.7323299999989</v>
      </c>
      <c r="H66" s="207">
        <f>H57+H58+H59+H60+H64+H65</f>
        <v>11910.723239999999</v>
      </c>
      <c r="I66" s="172"/>
      <c r="J66" s="172"/>
      <c r="K66" s="187"/>
      <c r="L66" s="105"/>
      <c r="M66" s="105"/>
    </row>
    <row r="67" spans="2:13" s="3" customFormat="1" ht="19.149999999999999" customHeight="1" thickBot="1" x14ac:dyDescent="0.3">
      <c r="B67" s="157"/>
      <c r="C67" s="456" t="s">
        <v>98</v>
      </c>
      <c r="D67" s="456"/>
      <c r="E67" s="456"/>
      <c r="F67" s="456"/>
      <c r="G67" s="456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3" t="s">
        <v>1</v>
      </c>
      <c r="C72" s="444"/>
      <c r="D72" s="444"/>
      <c r="E72" s="444"/>
      <c r="F72" s="444"/>
      <c r="G72" s="444"/>
      <c r="H72" s="444"/>
      <c r="I72" s="444"/>
      <c r="J72" s="444"/>
      <c r="K72" s="445"/>
      <c r="L72" s="204"/>
      <c r="M72" s="204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46" t="s">
        <v>2</v>
      </c>
      <c r="D74" s="447"/>
      <c r="E74" s="446" t="s">
        <v>20</v>
      </c>
      <c r="F74" s="451"/>
      <c r="G74" s="446" t="s">
        <v>21</v>
      </c>
      <c r="H74" s="447"/>
      <c r="I74" s="156"/>
      <c r="J74" s="156"/>
      <c r="K74" s="115"/>
      <c r="L74" s="136"/>
      <c r="M74" s="136"/>
    </row>
    <row r="75" spans="2:13" ht="15" x14ac:dyDescent="0.25">
      <c r="B75" s="247"/>
      <c r="C75" s="165" t="s">
        <v>27</v>
      </c>
      <c r="D75" s="169">
        <v>85080</v>
      </c>
      <c r="E75" s="248" t="s">
        <v>5</v>
      </c>
      <c r="F75" s="241">
        <v>33444</v>
      </c>
      <c r="G75" s="249" t="s">
        <v>25</v>
      </c>
      <c r="H75" s="241">
        <v>10235</v>
      </c>
      <c r="I75" s="166"/>
      <c r="J75" s="166"/>
      <c r="K75" s="250"/>
      <c r="L75" s="291"/>
      <c r="M75" s="136"/>
    </row>
    <row r="76" spans="2:13" ht="15" x14ac:dyDescent="0.25">
      <c r="B76" s="247"/>
      <c r="C76" s="165" t="s">
        <v>3</v>
      </c>
      <c r="D76" s="169">
        <v>76080</v>
      </c>
      <c r="E76" s="251" t="s">
        <v>6</v>
      </c>
      <c r="F76" s="169">
        <v>49304</v>
      </c>
      <c r="G76" s="249" t="s">
        <v>80</v>
      </c>
      <c r="H76" s="169">
        <v>37965</v>
      </c>
      <c r="I76" s="166"/>
      <c r="J76" s="166"/>
      <c r="K76" s="250"/>
      <c r="L76" s="291"/>
      <c r="M76" s="136"/>
    </row>
    <row r="77" spans="2:13" ht="18" thickBot="1" x14ac:dyDescent="0.3">
      <c r="B77" s="247"/>
      <c r="C77" s="165" t="s">
        <v>115</v>
      </c>
      <c r="D77" s="169">
        <v>10840</v>
      </c>
      <c r="E77" s="165" t="s">
        <v>95</v>
      </c>
      <c r="F77" s="169">
        <v>2332</v>
      </c>
      <c r="G77" s="249" t="s">
        <v>81</v>
      </c>
      <c r="H77" s="169">
        <v>1104</v>
      </c>
      <c r="I77" s="166"/>
      <c r="J77" s="166"/>
      <c r="K77" s="250"/>
      <c r="L77" s="291"/>
      <c r="M77" s="136"/>
    </row>
    <row r="78" spans="2:13" ht="14.1" customHeight="1" thickBot="1" x14ac:dyDescent="0.3">
      <c r="B78" s="247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2"/>
      <c r="L78" s="255"/>
      <c r="M78" s="118"/>
    </row>
    <row r="79" spans="2:13" ht="12" customHeight="1" x14ac:dyDescent="0.25">
      <c r="B79" s="247"/>
      <c r="C79" s="312" t="s">
        <v>117</v>
      </c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25">
      <c r="B80" s="247"/>
      <c r="C80" s="455"/>
      <c r="D80" s="455"/>
      <c r="E80" s="455"/>
      <c r="F80" s="455"/>
      <c r="G80" s="455"/>
      <c r="H80" s="455"/>
      <c r="I80" s="254"/>
      <c r="J80" s="255"/>
      <c r="K80" s="252"/>
      <c r="L80" s="255"/>
      <c r="M80" s="118"/>
    </row>
    <row r="81" spans="1:13" ht="6" customHeight="1" thickBot="1" x14ac:dyDescent="0.3">
      <c r="B81" s="247"/>
      <c r="C81" s="455"/>
      <c r="D81" s="455"/>
      <c r="E81" s="455"/>
      <c r="F81" s="455"/>
      <c r="G81" s="455"/>
      <c r="H81" s="455"/>
      <c r="I81" s="255"/>
      <c r="J81" s="255"/>
      <c r="K81" s="252"/>
      <c r="L81" s="255"/>
      <c r="M81" s="118"/>
    </row>
    <row r="82" spans="1:13" ht="14.1" customHeight="1" x14ac:dyDescent="0.25">
      <c r="B82" s="452" t="s">
        <v>8</v>
      </c>
      <c r="C82" s="453"/>
      <c r="D82" s="453"/>
      <c r="E82" s="453"/>
      <c r="F82" s="453"/>
      <c r="G82" s="453"/>
      <c r="H82" s="453"/>
      <c r="I82" s="453"/>
      <c r="J82" s="453"/>
      <c r="K82" s="454"/>
      <c r="L82" s="292"/>
      <c r="M82" s="204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7" t="s">
        <v>19</v>
      </c>
      <c r="D84" s="324" t="s">
        <v>70</v>
      </c>
      <c r="E84" s="324" t="s">
        <v>111</v>
      </c>
      <c r="F84" s="193" t="str">
        <f>F19</f>
        <v>LANDET KVANTUM UKE 46</v>
      </c>
      <c r="G84" s="193" t="str">
        <f>G19</f>
        <v>LANDET KVANTUM T.O.M UKE 46</v>
      </c>
      <c r="H84" s="193" t="str">
        <f>I19</f>
        <v>RESTKVOTER</v>
      </c>
      <c r="I84" s="194" t="str">
        <f>J19</f>
        <v>LANDET KVANTUM T.O.M. UKE 46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2" t="s">
        <v>16</v>
      </c>
      <c r="D85" s="313">
        <f>D87+D86</f>
        <v>34056</v>
      </c>
      <c r="E85" s="313">
        <f>E87+E86</f>
        <v>35161</v>
      </c>
      <c r="F85" s="327">
        <f>F87+F86</f>
        <v>642.17258000000004</v>
      </c>
      <c r="G85" s="327">
        <f>G86+G87</f>
        <v>34810.652679999999</v>
      </c>
      <c r="H85" s="327">
        <f>H86+H87</f>
        <v>350.34732000000224</v>
      </c>
      <c r="I85" s="328">
        <f>I86+I87</f>
        <v>35564.120409999996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59" t="s">
        <v>12</v>
      </c>
      <c r="D86" s="314">
        <v>33306</v>
      </c>
      <c r="E86" s="314">
        <v>34336</v>
      </c>
      <c r="F86" s="329">
        <v>614.28093999999999</v>
      </c>
      <c r="G86" s="329">
        <v>34351.914259999998</v>
      </c>
      <c r="H86" s="329">
        <f>E86-G86</f>
        <v>-15.914259999997739</v>
      </c>
      <c r="I86" s="330">
        <v>34996.124309999999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3" t="s">
        <v>11</v>
      </c>
      <c r="D87" s="323">
        <v>750</v>
      </c>
      <c r="E87" s="323">
        <v>825</v>
      </c>
      <c r="F87" s="331">
        <v>27.891639999999999</v>
      </c>
      <c r="G87" s="331">
        <v>458.73842000000002</v>
      </c>
      <c r="H87" s="331">
        <f>E87-G87</f>
        <v>366.26157999999998</v>
      </c>
      <c r="I87" s="332">
        <v>567.99609999999996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8" t="s">
        <v>17</v>
      </c>
      <c r="D88" s="313">
        <f t="shared" ref="D88:E88" si="1">D89+D94+D95</f>
        <v>52020</v>
      </c>
      <c r="E88" s="313">
        <f t="shared" si="1"/>
        <v>60438</v>
      </c>
      <c r="F88" s="327">
        <f t="shared" ref="F88:I88" si="2">F89+F94+F95</f>
        <v>2519.3533400000001</v>
      </c>
      <c r="G88" s="327">
        <f t="shared" si="2"/>
        <v>49731.726369999997</v>
      </c>
      <c r="H88" s="327">
        <f>H89+H94+H95</f>
        <v>10706.273629999998</v>
      </c>
      <c r="I88" s="328">
        <f t="shared" si="2"/>
        <v>45017.344349999999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5" t="s">
        <v>82</v>
      </c>
      <c r="D89" s="315">
        <f t="shared" ref="D89:E89" si="3">D90+D91+D92+D93</f>
        <v>40422</v>
      </c>
      <c r="E89" s="315">
        <f t="shared" si="3"/>
        <v>48334</v>
      </c>
      <c r="F89" s="333">
        <f t="shared" ref="F89:I89" si="4">F90+F91+F92+F93</f>
        <v>1370.47039</v>
      </c>
      <c r="G89" s="333">
        <f t="shared" si="4"/>
        <v>38095.494910000001</v>
      </c>
      <c r="H89" s="333">
        <f>H90+H91+H92+H93</f>
        <v>10238.505089999999</v>
      </c>
      <c r="I89" s="334">
        <f t="shared" si="4"/>
        <v>32403.681220000002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4" t="s">
        <v>22</v>
      </c>
      <c r="D90" s="316">
        <v>11464</v>
      </c>
      <c r="E90" s="316">
        <v>13712</v>
      </c>
      <c r="F90" s="335">
        <v>327.83276000000001</v>
      </c>
      <c r="G90" s="335">
        <v>6758.9478300000001</v>
      </c>
      <c r="H90" s="335">
        <f t="shared" ref="H90:H98" si="5">E90-G90</f>
        <v>6953.0521699999999</v>
      </c>
      <c r="I90" s="336">
        <v>7129.59321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4" t="s">
        <v>23</v>
      </c>
      <c r="D91" s="316">
        <v>11232</v>
      </c>
      <c r="E91" s="316">
        <v>13342</v>
      </c>
      <c r="F91" s="335">
        <v>828.58447999999999</v>
      </c>
      <c r="G91" s="335">
        <v>11426.644</v>
      </c>
      <c r="H91" s="335">
        <f t="shared" si="5"/>
        <v>1915.3559999999998</v>
      </c>
      <c r="I91" s="336">
        <v>9943.3040799999999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4" t="s">
        <v>24</v>
      </c>
      <c r="D92" s="316">
        <v>11417</v>
      </c>
      <c r="E92" s="316">
        <v>13706</v>
      </c>
      <c r="F92" s="335">
        <v>184.51632000000001</v>
      </c>
      <c r="G92" s="335">
        <v>11352.292670000001</v>
      </c>
      <c r="H92" s="335">
        <f t="shared" si="5"/>
        <v>2353.7073299999993</v>
      </c>
      <c r="I92" s="336">
        <v>8893.0944400000008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4" t="s">
        <v>84</v>
      </c>
      <c r="D93" s="316">
        <v>6309</v>
      </c>
      <c r="E93" s="316">
        <v>7574</v>
      </c>
      <c r="F93" s="335">
        <v>29.536829999999998</v>
      </c>
      <c r="G93" s="335">
        <v>8557.6104099999993</v>
      </c>
      <c r="H93" s="335">
        <f t="shared" si="5"/>
        <v>-983.61040999999932</v>
      </c>
      <c r="I93" s="336">
        <v>6437.6894899999998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5" t="s">
        <v>29</v>
      </c>
      <c r="D94" s="315">
        <v>10414</v>
      </c>
      <c r="E94" s="315">
        <v>10082</v>
      </c>
      <c r="F94" s="333">
        <v>1069.26784</v>
      </c>
      <c r="G94" s="333">
        <v>9750.4551200000005</v>
      </c>
      <c r="H94" s="333">
        <f t="shared" si="5"/>
        <v>331.54487999999947</v>
      </c>
      <c r="I94" s="334">
        <v>10853.98258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6" t="s">
        <v>81</v>
      </c>
      <c r="D95" s="321">
        <v>1184</v>
      </c>
      <c r="E95" s="321">
        <v>2022</v>
      </c>
      <c r="F95" s="344">
        <v>79.615110000000001</v>
      </c>
      <c r="G95" s="344">
        <v>1885.7763399999999</v>
      </c>
      <c r="H95" s="344">
        <f t="shared" si="5"/>
        <v>136.22366000000011</v>
      </c>
      <c r="I95" s="345">
        <v>1759.68055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1">
        <v>313</v>
      </c>
      <c r="E96" s="391">
        <v>313</v>
      </c>
      <c r="F96" s="340">
        <v>1.5049999999999999</v>
      </c>
      <c r="G96" s="340">
        <v>21.309719999999999</v>
      </c>
      <c r="H96" s="340">
        <f t="shared" si="5"/>
        <v>291.69028000000003</v>
      </c>
      <c r="I96" s="341">
        <v>13.211639999999999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8">
        <v>300</v>
      </c>
      <c r="E97" s="318">
        <v>300</v>
      </c>
      <c r="F97" s="319">
        <v>0.63805999999999996</v>
      </c>
      <c r="G97" s="319">
        <v>300</v>
      </c>
      <c r="H97" s="319">
        <f t="shared" si="5"/>
        <v>0</v>
      </c>
      <c r="I97" s="322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7" t="s">
        <v>14</v>
      </c>
      <c r="D98" s="318"/>
      <c r="E98" s="318"/>
      <c r="F98" s="319">
        <v>2</v>
      </c>
      <c r="G98" s="319">
        <v>48</v>
      </c>
      <c r="H98" s="319">
        <f t="shared" si="5"/>
        <v>-48</v>
      </c>
      <c r="I98" s="322">
        <v>119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8" t="s">
        <v>9</v>
      </c>
      <c r="D99" s="320">
        <f>D85+D88+D96+D97+D98</f>
        <v>86689</v>
      </c>
      <c r="E99" s="320">
        <f>E85+E88+E96+E97+E98</f>
        <v>96212</v>
      </c>
      <c r="F99" s="390">
        <f t="shared" ref="F99:G99" si="6">F85+F88+F96+F97+F98</f>
        <v>3165.6689800000004</v>
      </c>
      <c r="G99" s="390">
        <f t="shared" si="6"/>
        <v>84911.688769999993</v>
      </c>
      <c r="H99" s="221">
        <f>H85+H88+H96+H97+H98</f>
        <v>11300.311230000001</v>
      </c>
      <c r="I99" s="197">
        <f>I85+I88+I96+I97+I98</f>
        <v>81013.676399999997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99</v>
      </c>
      <c r="D100" s="179"/>
      <c r="E100" s="179"/>
      <c r="F100" s="180"/>
      <c r="G100" s="180"/>
      <c r="H100" s="181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1" t="s">
        <v>131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2" t="s">
        <v>112</v>
      </c>
      <c r="D102" s="202"/>
      <c r="E102" s="202"/>
      <c r="F102" s="202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3" t="s">
        <v>1</v>
      </c>
      <c r="C105" s="444"/>
      <c r="D105" s="444"/>
      <c r="E105" s="444"/>
      <c r="F105" s="444"/>
      <c r="G105" s="444"/>
      <c r="H105" s="444"/>
      <c r="I105" s="444"/>
      <c r="J105" s="444"/>
      <c r="K105" s="445"/>
      <c r="L105" s="204"/>
      <c r="M105" s="204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46" t="s">
        <v>2</v>
      </c>
      <c r="D107" s="447"/>
      <c r="E107" s="446" t="s">
        <v>20</v>
      </c>
      <c r="F107" s="447"/>
      <c r="G107" s="446" t="s">
        <v>21</v>
      </c>
      <c r="H107" s="447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1">
        <v>49144</v>
      </c>
      <c r="G108" s="165" t="s">
        <v>25</v>
      </c>
      <c r="H108" s="241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6"/>
      <c r="D111" s="394"/>
      <c r="E111" s="394" t="s">
        <v>79</v>
      </c>
      <c r="F111" s="169">
        <v>3882</v>
      </c>
      <c r="G111" s="11"/>
      <c r="H111" s="396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5" t="s">
        <v>7</v>
      </c>
      <c r="F112" s="170">
        <f>F108+F109+F110+F111</f>
        <v>134000</v>
      </c>
      <c r="G112" s="121" t="s">
        <v>6</v>
      </c>
      <c r="H112" s="393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100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48" t="s">
        <v>8</v>
      </c>
      <c r="C115" s="449"/>
      <c r="D115" s="449"/>
      <c r="E115" s="449"/>
      <c r="F115" s="449"/>
      <c r="G115" s="449"/>
      <c r="H115" s="449"/>
      <c r="I115" s="449"/>
      <c r="J115" s="449"/>
      <c r="K115" s="450"/>
      <c r="L115" s="204"/>
      <c r="M115" s="204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7" t="s">
        <v>19</v>
      </c>
      <c r="D117" s="177" t="s">
        <v>70</v>
      </c>
      <c r="E117" s="177" t="s">
        <v>113</v>
      </c>
      <c r="F117" s="186" t="str">
        <f>F19</f>
        <v>LANDET KVANTUM UKE 46</v>
      </c>
      <c r="G117" s="193" t="str">
        <f>G19</f>
        <v>LANDET KVANTUM T.O.M UKE 46</v>
      </c>
      <c r="H117" s="193" t="str">
        <f>I19</f>
        <v>RESTKVOTER</v>
      </c>
      <c r="I117" s="194" t="str">
        <f>J19</f>
        <v>LANDET KVANTUM T.O.M. UKE 46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8" t="s">
        <v>76</v>
      </c>
      <c r="D118" s="231">
        <f t="shared" ref="D118:I118" si="7">D119+D120+D121</f>
        <v>49144</v>
      </c>
      <c r="E118" s="231">
        <f t="shared" si="7"/>
        <v>45496</v>
      </c>
      <c r="F118" s="231">
        <f t="shared" si="7"/>
        <v>557.42349999999999</v>
      </c>
      <c r="G118" s="231">
        <f t="shared" si="7"/>
        <v>45803.462010000003</v>
      </c>
      <c r="H118" s="346">
        <f t="shared" si="7"/>
        <v>-307.46201000000019</v>
      </c>
      <c r="I118" s="349">
        <f t="shared" si="7"/>
        <v>57513.097159999998</v>
      </c>
      <c r="J118" s="156"/>
      <c r="K118" s="128"/>
      <c r="L118" s="156"/>
      <c r="M118" s="156"/>
    </row>
    <row r="119" spans="2:13" ht="14.1" customHeight="1" x14ac:dyDescent="0.25">
      <c r="B119" s="9"/>
      <c r="C119" s="259" t="s">
        <v>12</v>
      </c>
      <c r="D119" s="243">
        <v>39515</v>
      </c>
      <c r="E119" s="243">
        <v>35725</v>
      </c>
      <c r="F119" s="243">
        <v>534.59014999999999</v>
      </c>
      <c r="G119" s="243">
        <v>38954.007180000001</v>
      </c>
      <c r="H119" s="350">
        <f>E119-G119</f>
        <v>-3229.0071800000005</v>
      </c>
      <c r="I119" s="351">
        <v>48793.135799999996</v>
      </c>
      <c r="J119" s="156"/>
      <c r="K119" s="128"/>
      <c r="L119" s="156"/>
      <c r="M119" s="156"/>
    </row>
    <row r="120" spans="2:13" ht="14.1" customHeight="1" x14ac:dyDescent="0.25">
      <c r="B120" s="9"/>
      <c r="C120" s="259" t="s">
        <v>11</v>
      </c>
      <c r="D120" s="243">
        <v>9129</v>
      </c>
      <c r="E120" s="243">
        <v>9271</v>
      </c>
      <c r="F120" s="243">
        <v>22.833349999999999</v>
      </c>
      <c r="G120" s="243">
        <v>6849.4548299999997</v>
      </c>
      <c r="H120" s="350">
        <f>E120-G120</f>
        <v>2421.5451700000003</v>
      </c>
      <c r="I120" s="351">
        <v>8719.9613599999993</v>
      </c>
      <c r="J120" s="156"/>
      <c r="K120" s="128"/>
      <c r="L120" s="156"/>
      <c r="M120" s="156"/>
    </row>
    <row r="121" spans="2:13" ht="15.75" thickBot="1" x14ac:dyDescent="0.3">
      <c r="B121" s="9"/>
      <c r="C121" s="260" t="s">
        <v>39</v>
      </c>
      <c r="D121" s="244">
        <v>500</v>
      </c>
      <c r="E121" s="244">
        <v>500</v>
      </c>
      <c r="F121" s="244"/>
      <c r="G121" s="244"/>
      <c r="H121" s="352">
        <f>E121-G121</f>
        <v>500</v>
      </c>
      <c r="I121" s="353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1" t="s">
        <v>123</v>
      </c>
      <c r="D122" s="294">
        <v>32529</v>
      </c>
      <c r="E122" s="294">
        <v>31810</v>
      </c>
      <c r="F122" s="294">
        <v>7.6180000000000003</v>
      </c>
      <c r="G122" s="294">
        <f>27884.87762+6689.11019</f>
        <v>34573.987809999999</v>
      </c>
      <c r="H122" s="297">
        <f>E122-G122</f>
        <v>-2763.9878099999987</v>
      </c>
      <c r="I122" s="299">
        <v>34814.856870000003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2" t="s">
        <v>17</v>
      </c>
      <c r="D123" s="225">
        <f>D124+D129+D132</f>
        <v>49948</v>
      </c>
      <c r="E123" s="225">
        <f>E124+E129+E132</f>
        <v>52142</v>
      </c>
      <c r="F123" s="225">
        <f>F124+F129+F132</f>
        <v>1795.0983699999999</v>
      </c>
      <c r="G123" s="225">
        <f>G132+G129+G124</f>
        <v>53154.710420000003</v>
      </c>
      <c r="H123" s="354">
        <f>H124+H129+H132</f>
        <v>-1012.7104200000003</v>
      </c>
      <c r="I123" s="355">
        <f>I124+I129+I132</f>
        <v>54548.650599999994</v>
      </c>
      <c r="J123" s="118"/>
      <c r="K123" s="128"/>
      <c r="L123" s="156"/>
      <c r="M123" s="156"/>
    </row>
    <row r="124" spans="2:13" ht="15.75" customHeight="1" x14ac:dyDescent="0.25">
      <c r="B124" s="2"/>
      <c r="C124" s="263" t="s">
        <v>124</v>
      </c>
      <c r="D124" s="376">
        <f>D125+D126+D127+D128</f>
        <v>38587</v>
      </c>
      <c r="E124" s="376">
        <f>E125+E126+E127+E128</f>
        <v>39044</v>
      </c>
      <c r="F124" s="376">
        <f>F125+F126+F127+F128</f>
        <v>1588.0651499999999</v>
      </c>
      <c r="G124" s="376">
        <f>G125+G126+G128+G127</f>
        <v>39230.063110000003</v>
      </c>
      <c r="H124" s="356">
        <f>H125+H126+H127+H128</f>
        <v>-186.06311000000096</v>
      </c>
      <c r="I124" s="357">
        <f>I125+I126+I127+I128</f>
        <v>44485.023659999999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4" t="s">
        <v>22</v>
      </c>
      <c r="D125" s="239">
        <v>10977</v>
      </c>
      <c r="E125" s="239">
        <v>12492</v>
      </c>
      <c r="F125" s="239">
        <v>432.97546999999997</v>
      </c>
      <c r="G125" s="239">
        <v>8999.4853700000003</v>
      </c>
      <c r="H125" s="358">
        <f t="shared" ref="H125:H137" si="8">E125-G125</f>
        <v>3492.5146299999997</v>
      </c>
      <c r="I125" s="359">
        <v>7325.5381699999998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4" t="s">
        <v>23</v>
      </c>
      <c r="D126" s="239">
        <v>10663</v>
      </c>
      <c r="E126" s="239">
        <v>11227</v>
      </c>
      <c r="F126" s="239">
        <v>652.01959999999997</v>
      </c>
      <c r="G126" s="239">
        <f>12311.55066-903.36069</f>
        <v>11408.189970000001</v>
      </c>
      <c r="H126" s="358">
        <f t="shared" si="8"/>
        <v>-181.18997000000127</v>
      </c>
      <c r="I126" s="359">
        <v>11536.60787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4" t="s">
        <v>24</v>
      </c>
      <c r="D127" s="239">
        <v>9605</v>
      </c>
      <c r="E127" s="239">
        <v>8685</v>
      </c>
      <c r="F127" s="239">
        <v>355.26918000000001</v>
      </c>
      <c r="G127" s="239">
        <f>13308.84843-2304.35425</f>
        <v>11004.49418</v>
      </c>
      <c r="H127" s="358">
        <f t="shared" si="8"/>
        <v>-2319.4941799999997</v>
      </c>
      <c r="I127" s="359">
        <v>12737.72257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4" t="s">
        <v>84</v>
      </c>
      <c r="D128" s="239">
        <v>7342</v>
      </c>
      <c r="E128" s="239">
        <v>6640</v>
      </c>
      <c r="F128" s="239">
        <v>147.80090000000001</v>
      </c>
      <c r="G128" s="239">
        <f>11299.28884-3481.39525</f>
        <v>7817.8935899999997</v>
      </c>
      <c r="H128" s="358">
        <f t="shared" si="8"/>
        <v>-1177.8935899999997</v>
      </c>
      <c r="I128" s="359">
        <v>12885.155049999999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5" t="s">
        <v>18</v>
      </c>
      <c r="D129" s="232">
        <f>D130+D131</f>
        <v>5439</v>
      </c>
      <c r="E129" s="232">
        <v>6203</v>
      </c>
      <c r="F129" s="232">
        <v>2.5015499999999999</v>
      </c>
      <c r="G129" s="232">
        <v>6600.3250399999997</v>
      </c>
      <c r="H129" s="360">
        <f t="shared" si="8"/>
        <v>-397.32503999999972</v>
      </c>
      <c r="I129" s="361">
        <v>4520.3343100000002</v>
      </c>
      <c r="J129" s="39"/>
      <c r="K129" s="128"/>
      <c r="L129" s="156"/>
      <c r="M129" s="156"/>
    </row>
    <row r="130" spans="2:13" ht="14.1" customHeight="1" x14ac:dyDescent="0.25">
      <c r="B130" s="9"/>
      <c r="C130" s="264" t="s">
        <v>40</v>
      </c>
      <c r="D130" s="239">
        <v>4939</v>
      </c>
      <c r="E130" s="239">
        <f>E129-E131</f>
        <v>5703</v>
      </c>
      <c r="F130" s="239">
        <v>2.00745</v>
      </c>
      <c r="G130" s="239">
        <v>6318.4320799999996</v>
      </c>
      <c r="H130" s="358">
        <f t="shared" si="8"/>
        <v>-615.43207999999959</v>
      </c>
      <c r="I130" s="359">
        <v>4429.1132100000004</v>
      </c>
      <c r="J130" s="118"/>
      <c r="K130" s="128"/>
      <c r="L130" s="156"/>
      <c r="M130" s="156"/>
    </row>
    <row r="131" spans="2:13" ht="14.1" customHeight="1" x14ac:dyDescent="0.25">
      <c r="B131" s="20"/>
      <c r="C131" s="264" t="s">
        <v>41</v>
      </c>
      <c r="D131" s="239">
        <v>500</v>
      </c>
      <c r="E131" s="239">
        <v>500</v>
      </c>
      <c r="F131" s="239">
        <f>F129-F130</f>
        <v>0.49409999999999998</v>
      </c>
      <c r="G131" s="239">
        <f>G129-G130</f>
        <v>281.89296000000013</v>
      </c>
      <c r="H131" s="358">
        <f t="shared" si="8"/>
        <v>218.10703999999987</v>
      </c>
      <c r="I131" s="359">
        <f>I129-I130</f>
        <v>91.221099999999751</v>
      </c>
      <c r="J131" s="39"/>
      <c r="K131" s="128"/>
      <c r="L131" s="156"/>
      <c r="M131" s="156"/>
    </row>
    <row r="132" spans="2:13" ht="15.75" thickBot="1" x14ac:dyDescent="0.3">
      <c r="B132" s="9"/>
      <c r="C132" s="266" t="s">
        <v>81</v>
      </c>
      <c r="D132" s="256">
        <v>5922</v>
      </c>
      <c r="E132" s="256">
        <v>6895</v>
      </c>
      <c r="F132" s="256">
        <v>204.53166999999999</v>
      </c>
      <c r="G132" s="256">
        <v>7324.3222699999997</v>
      </c>
      <c r="H132" s="362">
        <f t="shared" si="8"/>
        <v>-429.32226999999966</v>
      </c>
      <c r="I132" s="363">
        <v>5543.2926299999999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2" t="s">
        <v>13</v>
      </c>
      <c r="D133" s="225">
        <v>129</v>
      </c>
      <c r="E133" s="225">
        <v>129</v>
      </c>
      <c r="F133" s="225">
        <v>0.58050000000000002</v>
      </c>
      <c r="G133" s="225">
        <v>14.481949999999999</v>
      </c>
      <c r="H133" s="377">
        <f t="shared" si="8"/>
        <v>114.51805</v>
      </c>
      <c r="I133" s="378">
        <v>12.872400000000001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7" t="s">
        <v>65</v>
      </c>
      <c r="D134" s="295">
        <v>2000</v>
      </c>
      <c r="E134" s="295">
        <v>2000</v>
      </c>
      <c r="F134" s="295">
        <v>5.6676099999999998</v>
      </c>
      <c r="G134" s="295">
        <v>2000</v>
      </c>
      <c r="H134" s="298">
        <f t="shared" si="8"/>
        <v>0</v>
      </c>
      <c r="I134" s="300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2" t="s">
        <v>42</v>
      </c>
      <c r="D135" s="225">
        <v>250</v>
      </c>
      <c r="E135" s="225">
        <v>250</v>
      </c>
      <c r="F135" s="225"/>
      <c r="G135" s="225">
        <v>265.89499999999998</v>
      </c>
      <c r="H135" s="229">
        <f t="shared" si="8"/>
        <v>-15.894999999999982</v>
      </c>
      <c r="I135" s="230">
        <v>264.036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8" t="s">
        <v>14</v>
      </c>
      <c r="D136" s="224"/>
      <c r="E136" s="224"/>
      <c r="F136" s="224">
        <v>56</v>
      </c>
      <c r="G136" s="224">
        <v>787</v>
      </c>
      <c r="H136" s="233">
        <f t="shared" si="8"/>
        <v>-787</v>
      </c>
      <c r="I136" s="296">
        <v>830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5">
        <f>D118+D122+D123+D133+D134+D135</f>
        <v>134000</v>
      </c>
      <c r="E137" s="185">
        <f>E118+E122+E123+E133+E134+E135</f>
        <v>131827</v>
      </c>
      <c r="F137" s="185">
        <f>F118+F122+F123+F133+F134+F135+F136</f>
        <v>2422.38798</v>
      </c>
      <c r="G137" s="185">
        <f>G118+G122+G123+G133+G134+G135+G136</f>
        <v>136599.53718999997</v>
      </c>
      <c r="H137" s="199">
        <f t="shared" si="8"/>
        <v>-4772.5371899999736</v>
      </c>
      <c r="I137" s="197">
        <f>I118+I121+I122+I123+I133+I134+I135+I136</f>
        <v>149983.51302999997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5" t="s">
        <v>101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102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1" t="s">
        <v>130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s="3" customFormat="1" ht="14.25" customHeight="1" x14ac:dyDescent="0.25">
      <c r="B141" s="117"/>
      <c r="C141" s="201" t="s">
        <v>122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125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3">
      <c r="B148" s="119"/>
      <c r="C148" s="432" t="s">
        <v>2</v>
      </c>
      <c r="D148" s="433"/>
      <c r="E148" s="188"/>
      <c r="F148" s="188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8" t="s">
        <v>55</v>
      </c>
      <c r="D149" s="269">
        <v>34705</v>
      </c>
      <c r="E149" s="270"/>
      <c r="F149" s="188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1" t="s">
        <v>67</v>
      </c>
      <c r="D150" s="272">
        <v>12676</v>
      </c>
      <c r="E150" s="270"/>
      <c r="F150" s="188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3" t="s">
        <v>68</v>
      </c>
      <c r="D151" s="272">
        <v>6376</v>
      </c>
      <c r="E151" s="270"/>
      <c r="F151" s="188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4" t="s">
        <v>31</v>
      </c>
      <c r="D152" s="275">
        <f>D149+D150+D151</f>
        <v>53757</v>
      </c>
      <c r="E152" s="270"/>
      <c r="F152" s="188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6" t="s">
        <v>103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6" t="s">
        <v>104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105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46</v>
      </c>
      <c r="F157" s="69" t="str">
        <f>G19</f>
        <v>LANDET KVANTUM T.O.M UKE 46</v>
      </c>
      <c r="G157" s="69" t="str">
        <f>I19</f>
        <v>RESTKVOTER</v>
      </c>
      <c r="H157" s="92" t="str">
        <f>J19</f>
        <v>LANDET KVANTUM T.O.M. UKE 46 2018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2">
        <v>34571</v>
      </c>
      <c r="E158" s="182">
        <v>116.7488</v>
      </c>
      <c r="F158" s="182">
        <v>21512.123179999999</v>
      </c>
      <c r="G158" s="182">
        <f>D158-F158</f>
        <v>13058.876820000001</v>
      </c>
      <c r="H158" s="219">
        <v>17752.990590000001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2">
        <v>100</v>
      </c>
      <c r="E159" s="182"/>
      <c r="F159" s="182">
        <v>29.325669999999999</v>
      </c>
      <c r="G159" s="182">
        <f>D159-F159</f>
        <v>70.674329999999998</v>
      </c>
      <c r="H159" s="219">
        <v>3.8546299999999998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3">
        <v>34</v>
      </c>
      <c r="E160" s="183"/>
      <c r="F160" s="183"/>
      <c r="G160" s="183">
        <f>D160-F160</f>
        <v>34</v>
      </c>
      <c r="H160" s="220">
        <v>0.02</v>
      </c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4">
        <f>SUM(D158:D160)</f>
        <v>34705</v>
      </c>
      <c r="E161" s="184">
        <f>SUM(E158:E160)</f>
        <v>116.7488</v>
      </c>
      <c r="F161" s="184">
        <f>SUM(F158:F160)</f>
        <v>21541.448849999997</v>
      </c>
      <c r="G161" s="184">
        <f>D161-F161</f>
        <v>13163.551150000003</v>
      </c>
      <c r="H161" s="206">
        <f>SUM(H158:H160)</f>
        <v>17756.865220000003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29" t="s">
        <v>1</v>
      </c>
      <c r="C164" s="430"/>
      <c r="D164" s="430"/>
      <c r="E164" s="430"/>
      <c r="F164" s="430"/>
      <c r="G164" s="430"/>
      <c r="H164" s="430"/>
      <c r="I164" s="430"/>
      <c r="J164" s="430"/>
      <c r="K164" s="431"/>
      <c r="L164" s="189"/>
      <c r="M164" s="189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32" t="s">
        <v>2</v>
      </c>
      <c r="D166" s="433"/>
      <c r="E166" s="432" t="s">
        <v>53</v>
      </c>
      <c r="F166" s="433"/>
      <c r="G166" s="432" t="s">
        <v>54</v>
      </c>
      <c r="H166" s="433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8" t="s">
        <v>55</v>
      </c>
      <c r="D167" s="278">
        <v>47999</v>
      </c>
      <c r="E167" s="279" t="s">
        <v>5</v>
      </c>
      <c r="F167" s="280">
        <v>34489</v>
      </c>
      <c r="G167" s="271" t="s">
        <v>12</v>
      </c>
      <c r="H167" s="101">
        <v>21527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1" t="s">
        <v>44</v>
      </c>
      <c r="D168" s="281">
        <v>44935</v>
      </c>
      <c r="E168" s="282" t="s">
        <v>45</v>
      </c>
      <c r="F168" s="283">
        <v>8000</v>
      </c>
      <c r="G168" s="271" t="s">
        <v>11</v>
      </c>
      <c r="H168" s="101">
        <v>5603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5666</v>
      </c>
      <c r="I169" s="83"/>
      <c r="J169" s="83"/>
      <c r="K169" s="51"/>
      <c r="L169" s="190"/>
      <c r="M169" s="190"/>
    </row>
    <row r="170" spans="1:13" ht="14.1" customHeight="1" thickBot="1" x14ac:dyDescent="0.3">
      <c r="B170" s="49"/>
      <c r="C170" s="271"/>
      <c r="D170" s="281"/>
      <c r="E170" s="282"/>
      <c r="F170" s="283"/>
      <c r="G170" s="271" t="s">
        <v>47</v>
      </c>
      <c r="H170" s="101">
        <v>1693</v>
      </c>
      <c r="I170" s="83"/>
      <c r="J170" s="83"/>
      <c r="K170" s="51"/>
      <c r="L170" s="190"/>
      <c r="M170" s="190"/>
    </row>
    <row r="171" spans="1:13" ht="14.1" customHeight="1" thickBot="1" x14ac:dyDescent="0.3">
      <c r="B171" s="49"/>
      <c r="C171" s="52" t="s">
        <v>31</v>
      </c>
      <c r="D171" s="284">
        <v>93614</v>
      </c>
      <c r="E171" s="285" t="s">
        <v>57</v>
      </c>
      <c r="F171" s="284">
        <f>F167+F168+F169</f>
        <v>47989</v>
      </c>
      <c r="G171" s="52" t="s">
        <v>5</v>
      </c>
      <c r="H171" s="102">
        <f>SUM(H167:H170)</f>
        <v>34489</v>
      </c>
      <c r="I171" s="83"/>
      <c r="J171" s="83"/>
      <c r="K171" s="51"/>
      <c r="L171" s="190"/>
      <c r="M171" s="190"/>
    </row>
    <row r="172" spans="1:13" ht="12.95" customHeight="1" x14ac:dyDescent="0.25">
      <c r="B172" s="49"/>
      <c r="C172" s="253" t="s">
        <v>94</v>
      </c>
      <c r="D172" s="282"/>
      <c r="E172" s="282"/>
      <c r="F172" s="282"/>
      <c r="G172" s="84"/>
      <c r="H172" s="50"/>
      <c r="I172" s="83"/>
      <c r="J172" s="83"/>
      <c r="K172" s="51"/>
      <c r="L172" s="190"/>
      <c r="M172" s="190"/>
    </row>
    <row r="173" spans="1:13" s="6" customFormat="1" ht="12.95" customHeight="1" x14ac:dyDescent="0.25">
      <c r="B173" s="49"/>
      <c r="C173" s="286" t="s">
        <v>108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34" t="s">
        <v>8</v>
      </c>
      <c r="C175" s="435"/>
      <c r="D175" s="435"/>
      <c r="E175" s="435"/>
      <c r="F175" s="435"/>
      <c r="G175" s="435"/>
      <c r="H175" s="435"/>
      <c r="I175" s="435"/>
      <c r="J175" s="435"/>
      <c r="K175" s="436"/>
      <c r="L175" s="189"/>
      <c r="M175" s="189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8" thickBot="1" x14ac:dyDescent="0.3">
      <c r="A177" s="3"/>
      <c r="B177" s="29"/>
      <c r="C177" s="106" t="s">
        <v>19</v>
      </c>
      <c r="D177" s="177" t="s">
        <v>70</v>
      </c>
      <c r="E177" s="177" t="s">
        <v>114</v>
      </c>
      <c r="F177" s="222" t="str">
        <f>F19</f>
        <v>LANDET KVANTUM UKE 46</v>
      </c>
      <c r="G177" s="69" t="str">
        <f>G19</f>
        <v>LANDET KVANTUM T.O.M UKE 46</v>
      </c>
      <c r="H177" s="69" t="str">
        <f>I19</f>
        <v>RESTKVOTER</v>
      </c>
      <c r="I177" s="92" t="str">
        <f>J19</f>
        <v>LANDET KVANTUM T.O.M. UKE 46 2018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6">
        <f t="shared" ref="D178" si="9">D179+D180+D181+D182</f>
        <v>34489</v>
      </c>
      <c r="E178" s="226">
        <f>E179+E180+E181+E182</f>
        <v>39828</v>
      </c>
      <c r="F178" s="226">
        <f>F179+F180+F181+F182</f>
        <v>169.58225999999999</v>
      </c>
      <c r="G178" s="226">
        <f t="shared" ref="G178:H178" si="10">G179+G180+G181+G182</f>
        <v>39826.65382</v>
      </c>
      <c r="H178" s="304">
        <f t="shared" si="10"/>
        <v>1.3461799999981849</v>
      </c>
      <c r="I178" s="309">
        <f>I179+I180+I181+I182</f>
        <v>30090.472260000002</v>
      </c>
      <c r="J178" s="80"/>
      <c r="K178" s="57"/>
      <c r="L178" s="191"/>
      <c r="M178" s="191"/>
    </row>
    <row r="179" spans="1:13" ht="14.1" customHeight="1" x14ac:dyDescent="0.25">
      <c r="B179" s="49"/>
      <c r="C179" s="293" t="s">
        <v>74</v>
      </c>
      <c r="D179" s="287">
        <v>21527</v>
      </c>
      <c r="E179" s="287">
        <v>25497</v>
      </c>
      <c r="F179" s="287"/>
      <c r="G179" s="287">
        <v>29469.931670000002</v>
      </c>
      <c r="H179" s="302">
        <f t="shared" ref="H179:H184" si="11">E179-G179</f>
        <v>-3972.9316700000018</v>
      </c>
      <c r="I179" s="307">
        <v>22949.99208</v>
      </c>
      <c r="J179" s="80"/>
      <c r="K179" s="57"/>
      <c r="L179" s="191"/>
      <c r="M179" s="191"/>
    </row>
    <row r="180" spans="1:13" ht="14.1" customHeight="1" x14ac:dyDescent="0.25">
      <c r="B180" s="49"/>
      <c r="C180" s="108" t="s">
        <v>11</v>
      </c>
      <c r="D180" s="287">
        <v>5603</v>
      </c>
      <c r="E180" s="287">
        <v>6636</v>
      </c>
      <c r="F180" s="287">
        <v>133.26446000000001</v>
      </c>
      <c r="G180" s="287">
        <v>3371.8108099999999</v>
      </c>
      <c r="H180" s="302">
        <f t="shared" si="11"/>
        <v>3264.1891900000001</v>
      </c>
      <c r="I180" s="307">
        <v>1817.0884599999999</v>
      </c>
      <c r="J180" s="80"/>
      <c r="K180" s="57"/>
      <c r="L180" s="191"/>
      <c r="M180" s="191"/>
    </row>
    <row r="181" spans="1:13" ht="14.1" customHeight="1" x14ac:dyDescent="0.25">
      <c r="B181" s="49"/>
      <c r="C181" s="108" t="s">
        <v>47</v>
      </c>
      <c r="D181" s="287">
        <v>1693</v>
      </c>
      <c r="E181" s="287">
        <v>1793</v>
      </c>
      <c r="F181" s="287">
        <v>25.92</v>
      </c>
      <c r="G181" s="287">
        <v>3202.5331900000001</v>
      </c>
      <c r="H181" s="302">
        <f t="shared" si="11"/>
        <v>-1409.5331900000001</v>
      </c>
      <c r="I181" s="307">
        <v>2352.4288000000001</v>
      </c>
      <c r="J181" s="80"/>
      <c r="K181" s="57"/>
      <c r="L181" s="191"/>
      <c r="M181" s="191"/>
    </row>
    <row r="182" spans="1:13" ht="14.25" customHeight="1" thickBot="1" x14ac:dyDescent="0.3">
      <c r="B182" s="49"/>
      <c r="C182" s="409" t="s">
        <v>46</v>
      </c>
      <c r="D182" s="287">
        <v>5666</v>
      </c>
      <c r="E182" s="287">
        <v>5902</v>
      </c>
      <c r="F182" s="287">
        <v>10.3978</v>
      </c>
      <c r="G182" s="287">
        <v>3782.37815</v>
      </c>
      <c r="H182" s="302">
        <f t="shared" si="11"/>
        <v>2119.62185</v>
      </c>
      <c r="I182" s="307">
        <v>2970.9629199999999</v>
      </c>
      <c r="J182" s="80"/>
      <c r="K182" s="57"/>
      <c r="L182" s="191"/>
      <c r="M182" s="191"/>
    </row>
    <row r="183" spans="1:13" ht="14.1" customHeight="1" thickBot="1" x14ac:dyDescent="0.3">
      <c r="B183" s="49"/>
      <c r="C183" s="111" t="s">
        <v>38</v>
      </c>
      <c r="D183" s="288">
        <v>5500</v>
      </c>
      <c r="E183" s="288">
        <v>5500</v>
      </c>
      <c r="F183" s="288">
        <v>1.5315799999999999</v>
      </c>
      <c r="G183" s="288">
        <v>4792.1376899999996</v>
      </c>
      <c r="H183" s="306">
        <f t="shared" si="11"/>
        <v>707.86231000000043</v>
      </c>
      <c r="I183" s="311">
        <v>2047.9537600000001</v>
      </c>
      <c r="J183" s="80"/>
      <c r="K183" s="57"/>
      <c r="L183" s="191"/>
      <c r="M183" s="191"/>
    </row>
    <row r="184" spans="1:13" ht="14.1" customHeight="1" x14ac:dyDescent="0.25">
      <c r="B184" s="49"/>
      <c r="C184" s="107" t="s">
        <v>17</v>
      </c>
      <c r="D184" s="226">
        <v>8000</v>
      </c>
      <c r="E184" s="226">
        <v>8000</v>
      </c>
      <c r="F184" s="226">
        <f>F185+F186</f>
        <v>47.449170000000002</v>
      </c>
      <c r="G184" s="226">
        <f>G185+G186</f>
        <v>3477.0075999999999</v>
      </c>
      <c r="H184" s="304">
        <f t="shared" si="11"/>
        <v>4522.9924000000001</v>
      </c>
      <c r="I184" s="309">
        <f>I185+I186</f>
        <v>4686.6395900000007</v>
      </c>
      <c r="J184" s="80"/>
      <c r="K184" s="57"/>
      <c r="L184" s="191"/>
      <c r="M184" s="191"/>
    </row>
    <row r="185" spans="1:13" ht="14.1" customHeight="1" x14ac:dyDescent="0.25">
      <c r="B185" s="49"/>
      <c r="C185" s="108" t="s">
        <v>29</v>
      </c>
      <c r="D185" s="287"/>
      <c r="E185" s="287"/>
      <c r="F185" s="287"/>
      <c r="G185" s="287">
        <v>398.58715000000001</v>
      </c>
      <c r="H185" s="302"/>
      <c r="I185" s="307">
        <v>1397.53377</v>
      </c>
      <c r="J185" s="80"/>
      <c r="K185" s="57"/>
      <c r="L185" s="191"/>
      <c r="M185" s="191"/>
    </row>
    <row r="186" spans="1:13" ht="14.1" customHeight="1" thickBot="1" x14ac:dyDescent="0.3">
      <c r="B186" s="49"/>
      <c r="C186" s="110" t="s">
        <v>48</v>
      </c>
      <c r="D186" s="228"/>
      <c r="E186" s="228"/>
      <c r="F186" s="228">
        <v>47.449170000000002</v>
      </c>
      <c r="G186" s="228">
        <v>3078.4204500000001</v>
      </c>
      <c r="H186" s="305"/>
      <c r="I186" s="310">
        <v>3289.1058200000002</v>
      </c>
      <c r="J186" s="83"/>
      <c r="K186" s="57"/>
      <c r="L186" s="191"/>
      <c r="M186" s="191"/>
    </row>
    <row r="187" spans="1:13" ht="14.1" customHeight="1" thickBot="1" x14ac:dyDescent="0.3">
      <c r="B187" s="49"/>
      <c r="C187" s="111" t="s">
        <v>13</v>
      </c>
      <c r="D187" s="288">
        <v>10</v>
      </c>
      <c r="E187" s="288">
        <v>10</v>
      </c>
      <c r="F187" s="288"/>
      <c r="G187" s="288">
        <v>0.77705000000000002</v>
      </c>
      <c r="H187" s="306">
        <f>E187-G187</f>
        <v>9.2229500000000009</v>
      </c>
      <c r="I187" s="311">
        <v>0.60119999999999996</v>
      </c>
      <c r="J187" s="80"/>
      <c r="K187" s="57"/>
      <c r="L187" s="191"/>
      <c r="M187" s="191"/>
    </row>
    <row r="188" spans="1:13" ht="14.1" customHeight="1" thickBot="1" x14ac:dyDescent="0.3">
      <c r="B188" s="49"/>
      <c r="C188" s="109" t="s">
        <v>49</v>
      </c>
      <c r="D188" s="227"/>
      <c r="E188" s="227"/>
      <c r="F188" s="227">
        <v>1.3597999999999999</v>
      </c>
      <c r="G188" s="227">
        <v>53.583779999999997</v>
      </c>
      <c r="H188" s="303">
        <f>E188-G188</f>
        <v>-53.583779999999997</v>
      </c>
      <c r="I188" s="308">
        <v>50.62961</v>
      </c>
      <c r="J188" s="80"/>
      <c r="K188" s="57"/>
      <c r="L188" s="191"/>
      <c r="M188" s="191"/>
    </row>
    <row r="189" spans="1:13" ht="16.5" thickBot="1" x14ac:dyDescent="0.3">
      <c r="A189" s="3"/>
      <c r="B189" s="29"/>
      <c r="C189" s="112" t="s">
        <v>9</v>
      </c>
      <c r="D189" s="185">
        <f>D178+D183+D184+D187</f>
        <v>47999</v>
      </c>
      <c r="E189" s="185">
        <f>E178+E183+E184+E187</f>
        <v>53338</v>
      </c>
      <c r="F189" s="185">
        <f>F178+F183+F184+F187+F188</f>
        <v>219.92281</v>
      </c>
      <c r="G189" s="185">
        <f>G178+G183+G184+G187+G188</f>
        <v>48150.15993999999</v>
      </c>
      <c r="H189" s="199">
        <f>H178+H183+H184+H187+H188</f>
        <v>5187.8400599999986</v>
      </c>
      <c r="I189" s="197">
        <f>I178+I183+I184+I187+I188</f>
        <v>36876.296420000006</v>
      </c>
      <c r="J189" s="461"/>
      <c r="K189" s="57"/>
      <c r="L189" s="191"/>
      <c r="M189" s="191"/>
    </row>
    <row r="190" spans="1:13" ht="14.1" customHeight="1" x14ac:dyDescent="0.25">
      <c r="A190" s="3"/>
      <c r="B190" s="29"/>
      <c r="C190" s="365" t="s">
        <v>75</v>
      </c>
      <c r="D190" s="66"/>
      <c r="E190" s="66"/>
      <c r="F190" s="66"/>
      <c r="G190" s="66"/>
      <c r="H190" s="364"/>
      <c r="I190" s="364"/>
      <c r="J190" s="143"/>
      <c r="K190" s="30"/>
      <c r="L190" s="143"/>
      <c r="M190" s="143"/>
    </row>
    <row r="191" spans="1:13" ht="15.75" thickBot="1" x14ac:dyDescent="0.3">
      <c r="B191" s="58"/>
      <c r="C191" s="408" t="s">
        <v>118</v>
      </c>
      <c r="D191" s="67"/>
      <c r="E191" s="67"/>
      <c r="F191" s="67"/>
      <c r="G191" s="67"/>
      <c r="H191" s="59"/>
      <c r="I191" s="59"/>
      <c r="J191" s="59"/>
      <c r="K191" s="60"/>
      <c r="L191" s="80"/>
      <c r="M191" s="80"/>
    </row>
    <row r="192" spans="1:13" ht="14.1" customHeight="1" thickTop="1" x14ac:dyDescent="0.25"/>
    <row r="193" spans="1:13" s="40" customFormat="1" ht="17.100000000000001" customHeight="1" thickBot="1" x14ac:dyDescent="0.3">
      <c r="A193" s="79"/>
      <c r="B193" s="81"/>
      <c r="C193" s="93" t="s">
        <v>50</v>
      </c>
      <c r="D193" s="81"/>
      <c r="E193" s="81"/>
      <c r="F193" s="81"/>
      <c r="G193" s="81"/>
      <c r="H193" s="81"/>
      <c r="I193" s="81"/>
      <c r="J193" s="81"/>
      <c r="K193" s="79"/>
      <c r="L193" s="79"/>
      <c r="M193" s="79"/>
    </row>
    <row r="194" spans="1:13" ht="17.100000000000001" customHeight="1" thickTop="1" x14ac:dyDescent="0.25">
      <c r="B194" s="429" t="s">
        <v>1</v>
      </c>
      <c r="C194" s="430"/>
      <c r="D194" s="430"/>
      <c r="E194" s="430"/>
      <c r="F194" s="430"/>
      <c r="G194" s="430"/>
      <c r="H194" s="430"/>
      <c r="I194" s="430"/>
      <c r="J194" s="430"/>
      <c r="K194" s="431"/>
      <c r="L194" s="189"/>
      <c r="M194" s="189"/>
    </row>
    <row r="195" spans="1:13" ht="6" customHeight="1" thickBot="1" x14ac:dyDescent="0.3">
      <c r="B195" s="82"/>
      <c r="C195" s="80"/>
      <c r="D195" s="80"/>
      <c r="E195" s="80"/>
      <c r="F195" s="80"/>
      <c r="G195" s="80"/>
      <c r="H195" s="80"/>
      <c r="I195" s="80"/>
      <c r="J195" s="80"/>
      <c r="K195" s="71"/>
      <c r="L195" s="118"/>
      <c r="M195" s="118"/>
    </row>
    <row r="196" spans="1:13" s="3" customFormat="1" ht="14.1" customHeight="1" thickBot="1" x14ac:dyDescent="0.3">
      <c r="B196" s="72"/>
      <c r="C196" s="432" t="s">
        <v>2</v>
      </c>
      <c r="D196" s="433"/>
      <c r="E196"/>
      <c r="F196"/>
      <c r="G196" s="73"/>
      <c r="H196" s="73"/>
      <c r="I196" s="73"/>
      <c r="J196" s="143"/>
      <c r="K196" s="68"/>
      <c r="L196" s="4"/>
      <c r="M196" s="4"/>
    </row>
    <row r="197" spans="1:13" ht="16.5" customHeight="1" x14ac:dyDescent="0.25">
      <c r="B197" s="74"/>
      <c r="C197" s="268" t="s">
        <v>73</v>
      </c>
      <c r="D197" s="269">
        <v>4622</v>
      </c>
      <c r="E197" s="289"/>
      <c r="F197" s="238"/>
      <c r="G197" s="75"/>
      <c r="H197" s="75"/>
      <c r="I197" s="75"/>
      <c r="J197" s="160"/>
      <c r="K197" s="71"/>
      <c r="L197" s="118"/>
      <c r="M197" s="118"/>
    </row>
    <row r="198" spans="1:13" ht="14.1" customHeight="1" x14ac:dyDescent="0.25">
      <c r="B198" s="74"/>
      <c r="C198" s="271" t="s">
        <v>44</v>
      </c>
      <c r="D198" s="272">
        <v>24433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" customHeight="1" thickBot="1" x14ac:dyDescent="0.3">
      <c r="B199" s="74"/>
      <c r="C199" s="273" t="s">
        <v>28</v>
      </c>
      <c r="D199" s="272">
        <v>382</v>
      </c>
      <c r="E199" s="289"/>
      <c r="F199" s="238"/>
      <c r="G199" s="88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4" t="s">
        <v>31</v>
      </c>
      <c r="D200" s="275">
        <f>SUM(D197:D199)</f>
        <v>29437</v>
      </c>
      <c r="E200" s="289"/>
      <c r="F200"/>
      <c r="G200" s="88"/>
      <c r="H200" s="75"/>
      <c r="I200" s="75"/>
      <c r="J200" s="160"/>
      <c r="K200" s="71"/>
      <c r="L200" s="118"/>
      <c r="M200" s="118"/>
    </row>
    <row r="201" spans="1:13" ht="13.5" customHeight="1" x14ac:dyDescent="0.25">
      <c r="B201" s="82"/>
      <c r="C201" s="290" t="s">
        <v>106</v>
      </c>
      <c r="D201" s="282"/>
      <c r="E201" s="282"/>
      <c r="F201" s="83"/>
      <c r="G201" s="84"/>
      <c r="H201" s="80"/>
      <c r="I201" s="80"/>
      <c r="J201" s="80"/>
      <c r="K201" s="71"/>
      <c r="L201" s="118"/>
      <c r="M201" s="118"/>
    </row>
    <row r="202" spans="1:13" ht="14.25" customHeight="1" x14ac:dyDescent="0.25">
      <c r="B202" s="82"/>
      <c r="C202" s="286" t="s">
        <v>107</v>
      </c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1:13" ht="14.1" customHeight="1" thickBot="1" x14ac:dyDescent="0.3">
      <c r="B203" s="82"/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7.100000000000001" customHeight="1" x14ac:dyDescent="0.25">
      <c r="B204" s="434" t="s">
        <v>8</v>
      </c>
      <c r="C204" s="435"/>
      <c r="D204" s="435"/>
      <c r="E204" s="435"/>
      <c r="F204" s="435"/>
      <c r="G204" s="435"/>
      <c r="H204" s="435"/>
      <c r="I204" s="435"/>
      <c r="J204" s="435"/>
      <c r="K204" s="436"/>
      <c r="L204" s="189"/>
      <c r="M204" s="189"/>
    </row>
    <row r="205" spans="1:13" ht="6" customHeight="1" thickBot="1" x14ac:dyDescent="0.3">
      <c r="B205" s="85"/>
      <c r="C205" s="86"/>
      <c r="D205" s="86"/>
      <c r="E205" s="86"/>
      <c r="F205" s="86"/>
      <c r="G205" s="86"/>
      <c r="H205" s="86"/>
      <c r="I205" s="86"/>
      <c r="J205" s="86"/>
      <c r="K205" s="87"/>
      <c r="L205" s="86"/>
      <c r="M205" s="86"/>
    </row>
    <row r="206" spans="1:13" ht="62.25" customHeight="1" thickBot="1" x14ac:dyDescent="0.3">
      <c r="B206" s="82"/>
      <c r="C206" s="106" t="s">
        <v>19</v>
      </c>
      <c r="D206" s="113" t="s">
        <v>20</v>
      </c>
      <c r="E206" s="69" t="str">
        <f>F19</f>
        <v>LANDET KVANTUM UKE 46</v>
      </c>
      <c r="F206" s="69" t="str">
        <f>G19</f>
        <v>LANDET KVANTUM T.O.M UKE 46</v>
      </c>
      <c r="G206" s="69" t="str">
        <f>I19</f>
        <v>RESTKVOTER</v>
      </c>
      <c r="H206" s="92" t="str">
        <f>J19</f>
        <v>LANDET KVANTUM T.O.M. UKE 46 2018</v>
      </c>
      <c r="I206" s="80"/>
      <c r="J206" s="80"/>
      <c r="K206" s="71"/>
      <c r="L206" s="118"/>
      <c r="M206" s="118"/>
    </row>
    <row r="207" spans="1:13" s="97" customFormat="1" ht="14.1" customHeight="1" thickBot="1" x14ac:dyDescent="0.3">
      <c r="B207" s="94"/>
      <c r="C207" s="111" t="s">
        <v>51</v>
      </c>
      <c r="D207" s="182">
        <v>1100</v>
      </c>
      <c r="E207" s="182">
        <v>9.1668000000000003</v>
      </c>
      <c r="F207" s="182">
        <v>1039.22992</v>
      </c>
      <c r="G207" s="182">
        <f>D207-F207</f>
        <v>60.770080000000007</v>
      </c>
      <c r="H207" s="219">
        <v>979.74936000000002</v>
      </c>
      <c r="I207" s="95"/>
      <c r="J207" s="162"/>
      <c r="K207" s="96"/>
      <c r="L207" s="100"/>
      <c r="M207" s="100"/>
    </row>
    <row r="208" spans="1:13" ht="14.1" customHeight="1" thickBot="1" x14ac:dyDescent="0.3">
      <c r="B208" s="82"/>
      <c r="C208" s="114" t="s">
        <v>45</v>
      </c>
      <c r="D208" s="182">
        <v>3472</v>
      </c>
      <c r="E208" s="182">
        <v>12.371869999999999</v>
      </c>
      <c r="F208" s="182">
        <v>3092.4018299999998</v>
      </c>
      <c r="G208" s="182">
        <f t="shared" ref="G208:G210" si="12">D208-F208</f>
        <v>379.59817000000021</v>
      </c>
      <c r="H208" s="219">
        <v>4211.4958200000001</v>
      </c>
      <c r="I208" s="105"/>
      <c r="J208" s="105"/>
      <c r="K208" s="71"/>
      <c r="L208" s="118"/>
      <c r="M208" s="118"/>
    </row>
    <row r="209" spans="2:13" s="97" customFormat="1" ht="14.1" customHeight="1" thickBot="1" x14ac:dyDescent="0.3">
      <c r="B209" s="94"/>
      <c r="C209" s="109" t="s">
        <v>36</v>
      </c>
      <c r="D209" s="183">
        <v>50</v>
      </c>
      <c r="E209" s="183"/>
      <c r="F209" s="183">
        <v>2.15734</v>
      </c>
      <c r="G209" s="182">
        <f t="shared" si="12"/>
        <v>47.842660000000002</v>
      </c>
      <c r="H209" s="220">
        <v>0.53217999999999999</v>
      </c>
      <c r="I209" s="95"/>
      <c r="J209" s="162"/>
      <c r="K209" s="96"/>
      <c r="L209" s="100"/>
      <c r="M209" s="100"/>
    </row>
    <row r="210" spans="2:13" s="97" customFormat="1" ht="14.1" customHeight="1" thickBot="1" x14ac:dyDescent="0.3">
      <c r="B210" s="89"/>
      <c r="C210" s="109" t="s">
        <v>56</v>
      </c>
      <c r="D210" s="183"/>
      <c r="E210" s="183">
        <v>1.2E-2</v>
      </c>
      <c r="F210" s="183">
        <v>4.3283800000000001</v>
      </c>
      <c r="G210" s="182">
        <f t="shared" si="12"/>
        <v>-4.3283800000000001</v>
      </c>
      <c r="H210" s="220">
        <v>0.95176000000000005</v>
      </c>
      <c r="I210" s="90"/>
      <c r="J210" s="90"/>
      <c r="K210" s="91"/>
      <c r="L210" s="192"/>
      <c r="M210" s="192"/>
    </row>
    <row r="211" spans="2:13" ht="16.5" thickBot="1" x14ac:dyDescent="0.3">
      <c r="B211" s="82"/>
      <c r="C211" s="112" t="s">
        <v>52</v>
      </c>
      <c r="D211" s="184">
        <f>D197</f>
        <v>4622</v>
      </c>
      <c r="E211" s="184">
        <f>SUM(E207:E210)</f>
        <v>21.55067</v>
      </c>
      <c r="F211" s="184">
        <f>SUM(F207:F210)</f>
        <v>4138.1174699999992</v>
      </c>
      <c r="G211" s="184">
        <f>D211-F211</f>
        <v>483.88253000000077</v>
      </c>
      <c r="H211" s="206">
        <f>H207+H208+H209+H210</f>
        <v>5192.72912</v>
      </c>
      <c r="I211" s="80"/>
      <c r="J211" s="80"/>
      <c r="K211" s="71"/>
      <c r="L211" s="118"/>
      <c r="M211" s="118"/>
    </row>
    <row r="212" spans="2:13" s="70" customFormat="1" ht="9" customHeight="1" x14ac:dyDescent="0.25">
      <c r="B212" s="82"/>
      <c r="C212" s="65"/>
      <c r="D212" s="98"/>
      <c r="E212" s="98"/>
      <c r="F212" s="98"/>
      <c r="G212" s="98"/>
      <c r="H212" s="80"/>
      <c r="I212" s="80"/>
      <c r="J212" s="80"/>
      <c r="K212" s="71"/>
      <c r="L212" s="118"/>
      <c r="M212" s="118"/>
    </row>
    <row r="213" spans="2:13" ht="14.1" customHeight="1" thickBot="1" x14ac:dyDescent="0.3">
      <c r="B213" s="76"/>
      <c r="C213" s="77"/>
      <c r="D213" s="77"/>
      <c r="E213" s="77"/>
      <c r="F213" s="77"/>
      <c r="G213" s="104"/>
      <c r="H213" s="77"/>
      <c r="I213" s="77"/>
      <c r="J213" s="154"/>
      <c r="K213" s="78"/>
      <c r="L213" s="118"/>
      <c r="M213" s="118"/>
    </row>
    <row r="214" spans="2:13" ht="14.1" customHeight="1" thickTop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s="79" customFormat="1" ht="17.100000000000001" customHeight="1" thickBot="1" x14ac:dyDescent="0.3">
      <c r="B221" s="81"/>
      <c r="C221" s="93" t="s">
        <v>88</v>
      </c>
      <c r="D221" s="81"/>
      <c r="E221" s="81"/>
      <c r="F221" s="81"/>
      <c r="G221" s="81"/>
      <c r="H221" s="81"/>
      <c r="I221" s="81"/>
      <c r="J221" s="81"/>
    </row>
    <row r="222" spans="2:13" ht="17.100000000000001" customHeight="1" thickTop="1" x14ac:dyDescent="0.25">
      <c r="B222" s="429" t="s">
        <v>1</v>
      </c>
      <c r="C222" s="430"/>
      <c r="D222" s="430"/>
      <c r="E222" s="430"/>
      <c r="F222" s="430"/>
      <c r="G222" s="430"/>
      <c r="H222" s="430"/>
      <c r="I222" s="430"/>
      <c r="J222" s="430"/>
      <c r="K222" s="431"/>
      <c r="L222" s="189"/>
      <c r="M222" s="189"/>
    </row>
    <row r="223" spans="2:13" ht="6" customHeight="1" thickBot="1" x14ac:dyDescent="0.3">
      <c r="B223" s="82"/>
      <c r="C223" s="80"/>
      <c r="D223" s="80"/>
      <c r="E223" s="80"/>
      <c r="F223" s="80"/>
      <c r="G223" s="80"/>
      <c r="H223" s="80"/>
      <c r="I223" s="80"/>
      <c r="J223" s="80"/>
      <c r="K223" s="120"/>
      <c r="L223" s="118"/>
      <c r="M223" s="118"/>
    </row>
    <row r="224" spans="2:13" s="3" customFormat="1" ht="14.1" customHeight="1" thickBot="1" x14ac:dyDescent="0.3">
      <c r="B224" s="142"/>
      <c r="C224" s="432" t="s">
        <v>2</v>
      </c>
      <c r="D224" s="433"/>
      <c r="E224"/>
      <c r="F224"/>
      <c r="G224" s="143"/>
      <c r="H224" s="143"/>
      <c r="I224" s="143"/>
      <c r="J224" s="143"/>
      <c r="K224" s="116"/>
      <c r="L224" s="4"/>
      <c r="M224" s="4"/>
    </row>
    <row r="225" spans="2:14" ht="16.5" customHeight="1" x14ac:dyDescent="0.25">
      <c r="B225" s="145"/>
      <c r="C225" s="268" t="s">
        <v>73</v>
      </c>
      <c r="D225" s="269">
        <v>3536</v>
      </c>
      <c r="E225" s="289"/>
      <c r="F225" s="238"/>
      <c r="G225" s="160"/>
      <c r="H225" s="160"/>
      <c r="I225" s="160"/>
      <c r="J225" s="160"/>
      <c r="K225" s="120"/>
      <c r="L225" s="118"/>
      <c r="M225" s="118"/>
    </row>
    <row r="226" spans="2:14" ht="16.5" customHeight="1" x14ac:dyDescent="0.25">
      <c r="B226" s="145"/>
      <c r="C226" s="271" t="s">
        <v>44</v>
      </c>
      <c r="D226" s="272">
        <v>2504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1" t="s">
        <v>28</v>
      </c>
      <c r="D227" s="272">
        <v>123</v>
      </c>
      <c r="E227" s="289"/>
      <c r="F227" s="238"/>
      <c r="G227" s="160"/>
      <c r="H227" s="160"/>
      <c r="I227" s="160"/>
      <c r="J227" s="160"/>
      <c r="K227" s="120"/>
      <c r="L227" s="118"/>
      <c r="M227" s="118"/>
    </row>
    <row r="228" spans="2:14" ht="14.1" customHeight="1" thickBot="1" x14ac:dyDescent="0.3">
      <c r="B228" s="145"/>
      <c r="C228" s="274" t="s">
        <v>31</v>
      </c>
      <c r="D228" s="275">
        <f>SUM(D225:D227)</f>
        <v>6163</v>
      </c>
      <c r="E228" s="289"/>
      <c r="F228"/>
      <c r="G228" s="88"/>
      <c r="H228" s="160"/>
      <c r="I228" s="160"/>
      <c r="J228" s="160"/>
      <c r="K228" s="120"/>
      <c r="L228" s="118"/>
      <c r="M228" s="118"/>
    </row>
    <row r="229" spans="2:14" ht="18.75" customHeight="1" thickBot="1" x14ac:dyDescent="0.3">
      <c r="B229" s="82"/>
      <c r="C229" s="253" t="s">
        <v>120</v>
      </c>
      <c r="D229" s="282"/>
      <c r="E229" s="282"/>
      <c r="F229" s="83"/>
      <c r="G229" s="84"/>
      <c r="H229" s="80"/>
      <c r="I229" s="80"/>
      <c r="J229" s="80"/>
      <c r="K229" s="120"/>
      <c r="L229" s="118"/>
      <c r="M229" s="118"/>
    </row>
    <row r="230" spans="2:14" ht="17.100000000000001" customHeight="1" x14ac:dyDescent="0.25">
      <c r="B230" s="434" t="s">
        <v>8</v>
      </c>
      <c r="C230" s="435"/>
      <c r="D230" s="435"/>
      <c r="E230" s="435"/>
      <c r="F230" s="435"/>
      <c r="G230" s="435"/>
      <c r="H230" s="435"/>
      <c r="I230" s="435"/>
      <c r="J230" s="435"/>
      <c r="K230" s="436"/>
      <c r="L230" s="189"/>
      <c r="M230" s="189"/>
    </row>
    <row r="231" spans="2:14" ht="6" customHeight="1" thickBot="1" x14ac:dyDescent="0.3">
      <c r="B231" s="85"/>
      <c r="C231" s="86"/>
      <c r="D231" s="86"/>
      <c r="E231" s="86"/>
      <c r="F231" s="86"/>
      <c r="G231" s="86"/>
      <c r="H231" s="86"/>
      <c r="I231" s="86"/>
      <c r="J231" s="86"/>
      <c r="K231" s="87"/>
      <c r="L231" s="86"/>
      <c r="M231" s="86"/>
    </row>
    <row r="232" spans="2:14" ht="62.25" customHeight="1" thickBot="1" x14ac:dyDescent="0.3">
      <c r="B232" s="82"/>
      <c r="C232" s="398" t="s">
        <v>89</v>
      </c>
      <c r="D232" s="416" t="s">
        <v>90</v>
      </c>
      <c r="E232" s="398" t="s">
        <v>119</v>
      </c>
      <c r="F232" s="399" t="str">
        <f>E206</f>
        <v>LANDET KVANTUM UKE 46</v>
      </c>
      <c r="G232" s="400" t="str">
        <f>F206</f>
        <v>LANDET KVANTUM T.O.M UKE 46</v>
      </c>
      <c r="H232" s="400" t="s">
        <v>62</v>
      </c>
      <c r="I232" s="401" t="str">
        <f>H206</f>
        <v>LANDET KVANTUM T.O.M. UKE 46 2018</v>
      </c>
      <c r="J232" s="118"/>
      <c r="K232" s="42"/>
      <c r="L232" s="118"/>
      <c r="M232" s="118"/>
      <c r="N232" s="118"/>
    </row>
    <row r="233" spans="2:14" s="97" customFormat="1" ht="14.1" customHeight="1" thickBot="1" x14ac:dyDescent="0.3">
      <c r="B233" s="161"/>
      <c r="C233" s="111" t="s">
        <v>91</v>
      </c>
      <c r="D233" s="426">
        <v>1650</v>
      </c>
      <c r="E233" s="437">
        <v>1650</v>
      </c>
      <c r="F233" s="418">
        <f>SUM(F234:F235)</f>
        <v>0</v>
      </c>
      <c r="G233" s="402">
        <f>SUM(G234:G235)</f>
        <v>1595.15535</v>
      </c>
      <c r="H233" s="423">
        <f>E233-G233</f>
        <v>54.844650000000001</v>
      </c>
      <c r="I233" s="402">
        <f>SUM(I234:I235)</f>
        <v>2080.6275000000001</v>
      </c>
      <c r="J233" s="100"/>
      <c r="K233" s="411"/>
      <c r="L233" s="100"/>
      <c r="M233" s="100"/>
      <c r="N233" s="100"/>
    </row>
    <row r="234" spans="2:14" s="97" customFormat="1" ht="14.1" customHeight="1" thickBot="1" x14ac:dyDescent="0.3">
      <c r="B234" s="161"/>
      <c r="C234" s="403" t="s">
        <v>80</v>
      </c>
      <c r="D234" s="427"/>
      <c r="E234" s="438"/>
      <c r="F234" s="419"/>
      <c r="G234" s="404">
        <v>1221.97955</v>
      </c>
      <c r="H234" s="424"/>
      <c r="I234" s="404">
        <v>1633.6824999999999</v>
      </c>
      <c r="J234" s="100"/>
      <c r="K234" s="411"/>
      <c r="L234" s="100"/>
      <c r="M234" s="100"/>
      <c r="N234" s="100"/>
    </row>
    <row r="235" spans="2:14" s="97" customFormat="1" ht="14.1" customHeight="1" thickBot="1" x14ac:dyDescent="0.3">
      <c r="B235" s="161"/>
      <c r="C235" s="403" t="s">
        <v>81</v>
      </c>
      <c r="D235" s="428"/>
      <c r="E235" s="439"/>
      <c r="F235" s="405"/>
      <c r="G235" s="405">
        <v>373.17579999999998</v>
      </c>
      <c r="H235" s="425"/>
      <c r="I235" s="413">
        <v>446.94499999999999</v>
      </c>
      <c r="J235" s="100"/>
      <c r="K235" s="411"/>
      <c r="L235" s="100"/>
      <c r="M235" s="100"/>
      <c r="N235" s="100"/>
    </row>
    <row r="236" spans="2:14" s="97" customFormat="1" ht="14.1" customHeight="1" thickBot="1" x14ac:dyDescent="0.3">
      <c r="B236" s="161"/>
      <c r="C236" s="111" t="s">
        <v>92</v>
      </c>
      <c r="D236" s="426">
        <v>943</v>
      </c>
      <c r="E236" s="437">
        <v>1266</v>
      </c>
      <c r="F236" s="418">
        <f>SUM(F237:F238)</f>
        <v>0</v>
      </c>
      <c r="G236" s="402">
        <f>SUM(G237:G238)</f>
        <v>1334.1933099999999</v>
      </c>
      <c r="H236" s="423">
        <f>E236-G236</f>
        <v>-68.193309999999883</v>
      </c>
      <c r="I236" s="402">
        <f>SUM(I237:I238)</f>
        <v>1704.83341</v>
      </c>
      <c r="J236" s="100"/>
      <c r="K236" s="411"/>
      <c r="L236" s="100"/>
      <c r="M236" s="100"/>
      <c r="N236" s="100"/>
    </row>
    <row r="237" spans="2:14" s="97" customFormat="1" ht="14.1" customHeight="1" thickBot="1" x14ac:dyDescent="0.3">
      <c r="B237" s="161"/>
      <c r="C237" s="403" t="s">
        <v>80</v>
      </c>
      <c r="D237" s="427"/>
      <c r="E237" s="438"/>
      <c r="F237" s="419"/>
      <c r="G237" s="404">
        <v>1036.5637099999999</v>
      </c>
      <c r="H237" s="424"/>
      <c r="I237" s="404">
        <v>1421.3724</v>
      </c>
      <c r="J237" s="100"/>
      <c r="K237" s="411"/>
      <c r="L237" s="100"/>
      <c r="M237" s="100"/>
      <c r="N237" s="100"/>
    </row>
    <row r="238" spans="2:14" s="97" customFormat="1" ht="14.1" customHeight="1" thickBot="1" x14ac:dyDescent="0.3">
      <c r="B238" s="161"/>
      <c r="C238" s="403" t="s">
        <v>81</v>
      </c>
      <c r="D238" s="428"/>
      <c r="E238" s="439"/>
      <c r="F238" s="405"/>
      <c r="G238" s="405">
        <v>297.62959999999998</v>
      </c>
      <c r="H238" s="425"/>
      <c r="I238" s="413">
        <v>283.46100999999999</v>
      </c>
      <c r="J238" s="100"/>
      <c r="K238" s="411"/>
      <c r="L238" s="100"/>
      <c r="M238" s="100"/>
      <c r="N238" s="100"/>
    </row>
    <row r="239" spans="2:14" s="97" customFormat="1" ht="14.1" customHeight="1" thickBot="1" x14ac:dyDescent="0.3">
      <c r="B239" s="161"/>
      <c r="C239" s="111" t="s">
        <v>93</v>
      </c>
      <c r="D239" s="426">
        <v>943</v>
      </c>
      <c r="E239" s="437">
        <v>1143</v>
      </c>
      <c r="F239" s="418">
        <f>SUM(F240:F241)</f>
        <v>49.094699999999996</v>
      </c>
      <c r="G239" s="402">
        <f>SUM(G240:G241)</f>
        <v>812.93227000000002</v>
      </c>
      <c r="H239" s="423">
        <f>E239-G239</f>
        <v>330.06772999999998</v>
      </c>
      <c r="I239" s="402">
        <f>SUM(I240:I241)</f>
        <v>893.56910000000005</v>
      </c>
      <c r="J239" s="100"/>
      <c r="K239" s="411"/>
      <c r="L239" s="100"/>
      <c r="M239" s="100"/>
      <c r="N239" s="100"/>
    </row>
    <row r="240" spans="2:14" s="97" customFormat="1" ht="14.1" customHeight="1" thickBot="1" x14ac:dyDescent="0.3">
      <c r="B240" s="161"/>
      <c r="C240" s="403" t="s">
        <v>80</v>
      </c>
      <c r="D240" s="427"/>
      <c r="E240" s="438"/>
      <c r="F240" s="419">
        <v>34.369799999999998</v>
      </c>
      <c r="G240" s="404">
        <v>610.58087</v>
      </c>
      <c r="H240" s="424"/>
      <c r="I240" s="404">
        <v>727.61</v>
      </c>
      <c r="J240" s="100"/>
      <c r="K240" s="411"/>
      <c r="L240" s="100"/>
      <c r="M240" s="100"/>
      <c r="N240" s="100"/>
    </row>
    <row r="241" spans="2:14" s="97" customFormat="1" ht="14.1" customHeight="1" thickBot="1" x14ac:dyDescent="0.3">
      <c r="B241" s="161"/>
      <c r="C241" s="403" t="s">
        <v>81</v>
      </c>
      <c r="D241" s="428"/>
      <c r="E241" s="439"/>
      <c r="F241" s="405">
        <v>14.7249</v>
      </c>
      <c r="G241" s="405">
        <v>202.35140000000001</v>
      </c>
      <c r="H241" s="425"/>
      <c r="I241" s="413">
        <v>165.95910000000001</v>
      </c>
      <c r="J241" s="100"/>
      <c r="K241" s="411"/>
      <c r="L241" s="100"/>
      <c r="M241" s="100"/>
      <c r="N241" s="100"/>
    </row>
    <row r="242" spans="2:14" s="97" customFormat="1" ht="14.1" customHeight="1" thickBot="1" x14ac:dyDescent="0.3">
      <c r="B242" s="89"/>
      <c r="C242" s="109" t="s">
        <v>56</v>
      </c>
      <c r="D242" s="410"/>
      <c r="E242" s="420"/>
      <c r="F242" s="220"/>
      <c r="G242" s="220"/>
      <c r="H242" s="406"/>
      <c r="I242" s="414"/>
      <c r="J242" s="100"/>
      <c r="K242" s="412"/>
      <c r="L242" s="192"/>
      <c r="M242" s="192"/>
      <c r="N242" s="192"/>
    </row>
    <row r="243" spans="2:14" ht="16.5" thickBot="1" x14ac:dyDescent="0.3">
      <c r="B243" s="82"/>
      <c r="C243" s="112" t="s">
        <v>52</v>
      </c>
      <c r="D243" s="417">
        <f>SUM(D233:D242)</f>
        <v>3536</v>
      </c>
      <c r="E243" s="421">
        <f>SUM(E233:E242)</f>
        <v>4059</v>
      </c>
      <c r="F243" s="184">
        <f>F233+F236+F239+F242</f>
        <v>49.094699999999996</v>
      </c>
      <c r="G243" s="184">
        <f>G233+G236+G239+G242</f>
        <v>3742.2809299999999</v>
      </c>
      <c r="H243" s="407">
        <f>SUM(H233:H242)</f>
        <v>316.7190700000001</v>
      </c>
      <c r="I243" s="415">
        <f>I233+I236+I239+I242</f>
        <v>4679.0300099999995</v>
      </c>
      <c r="J243" s="118"/>
      <c r="K243" s="42"/>
      <c r="L243" s="118"/>
      <c r="M243" s="118"/>
      <c r="N243" s="118"/>
    </row>
    <row r="244" spans="2:14" s="70" customFormat="1" ht="9" customHeight="1" x14ac:dyDescent="0.25">
      <c r="B244" s="82"/>
      <c r="C244" s="65"/>
      <c r="D244" s="98"/>
      <c r="E244" s="98"/>
      <c r="F244" s="98"/>
      <c r="G244" s="98"/>
      <c r="H244" s="80"/>
      <c r="I244" s="80"/>
      <c r="J244" s="80"/>
      <c r="K244" s="120"/>
      <c r="L244" s="118"/>
      <c r="M244" s="118"/>
    </row>
    <row r="245" spans="2:14" ht="14.1" customHeight="1" thickBot="1" x14ac:dyDescent="0.3">
      <c r="B245" s="153"/>
      <c r="C245" s="154"/>
      <c r="D245" s="154"/>
      <c r="E245" s="154"/>
      <c r="F245" s="154"/>
      <c r="G245" s="104"/>
      <c r="H245" s="104"/>
      <c r="I245" s="154"/>
      <c r="J245" s="154"/>
      <c r="K245" s="155"/>
      <c r="L245" s="118"/>
      <c r="M245" s="118"/>
    </row>
    <row r="246" spans="2:14" ht="20.25" customHeight="1" thickTop="1" x14ac:dyDescent="0.25">
      <c r="B246" s="70"/>
      <c r="C246" s="70"/>
      <c r="D246" s="70"/>
      <c r="E246" s="70"/>
      <c r="F246" s="70"/>
      <c r="G246" s="70"/>
      <c r="H246" s="70"/>
      <c r="K246" s="70"/>
    </row>
    <row r="247" spans="2:14" ht="20.25" customHeight="1" x14ac:dyDescent="0.25"/>
    <row r="248" spans="2:14" ht="14.1" hidden="1" customHeight="1" x14ac:dyDescent="0.25"/>
    <row r="249" spans="2:14" ht="14.1" hidden="1" customHeight="1" x14ac:dyDescent="0.25"/>
    <row r="250" spans="2:14" ht="14.1" hidden="1" customHeight="1" x14ac:dyDescent="0.25">
      <c r="G250" s="64"/>
    </row>
    <row r="251" spans="2:14" ht="14.1" hidden="1" customHeight="1" x14ac:dyDescent="0.25">
      <c r="F251" s="64"/>
    </row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7:D107"/>
    <mergeCell ref="E107:F107"/>
    <mergeCell ref="G107:H107"/>
    <mergeCell ref="B115:K115"/>
    <mergeCell ref="B164:K164"/>
    <mergeCell ref="D57:D58"/>
    <mergeCell ref="G57:G58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H236:H238"/>
    <mergeCell ref="H239:H241"/>
    <mergeCell ref="D236:D238"/>
    <mergeCell ref="D239:D241"/>
    <mergeCell ref="B222:K222"/>
    <mergeCell ref="C224:D224"/>
    <mergeCell ref="B230:K230"/>
    <mergeCell ref="D233:D235"/>
    <mergeCell ref="H233:H235"/>
    <mergeCell ref="E233:E235"/>
    <mergeCell ref="E236:E238"/>
    <mergeCell ref="E239:E241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46
&amp;"-,Normal"&amp;11(iht. motatte landings- og sluttsedler fra fiskesalgslagene; alle tallstørrelser i hele tonn)&amp;R20.11.2019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UKE_46_2019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2019-10-22T09:18:46Z</cp:lastPrinted>
  <dcterms:created xsi:type="dcterms:W3CDTF">2011-07-06T12:13:20Z</dcterms:created>
  <dcterms:modified xsi:type="dcterms:W3CDTF">2019-11-20T08:57:22Z</dcterms:modified>
</cp:coreProperties>
</file>