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9"/>
  </bookViews>
  <sheets>
    <sheet name="UKE_24_2015" sheetId="1" r:id="rId1"/>
  </sheets>
  <definedNames>
    <definedName name="_xlnm.Print_Area" localSheetId="0">UKE_24_2015!$A$1:$L$217</definedName>
    <definedName name="Z_14D440E4_F18A_4F78_9989_38C1B133222D_.wvu.Cols" localSheetId="0" hidden="1">UKE_24_2015!#REF!</definedName>
    <definedName name="Z_14D440E4_F18A_4F78_9989_38C1B133222D_.wvu.PrintArea" localSheetId="0" hidden="1">UKE_24_2015!$B$1:$L$217</definedName>
    <definedName name="Z_14D440E4_F18A_4F78_9989_38C1B133222D_.wvu.Rows" localSheetId="0" hidden="1">UKE_24_2015!$329:$1048576,UKE_24_2015!$218:$328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89" i="1" l="1"/>
  <c r="F134" i="1"/>
  <c r="H134" i="1"/>
  <c r="E33" i="1"/>
  <c r="G42" i="1"/>
  <c r="F34" i="1"/>
  <c r="F33" i="1" l="1"/>
  <c r="F32" i="1" l="1"/>
  <c r="G134" i="1" l="1"/>
  <c r="F189" i="1" l="1"/>
  <c r="H37" i="1"/>
  <c r="F30" i="1"/>
  <c r="G100" i="1" l="1"/>
  <c r="H63" i="1" l="1"/>
  <c r="E25" i="1" l="1"/>
  <c r="G141" i="1"/>
  <c r="F63" i="1"/>
  <c r="H163" i="1" l="1"/>
  <c r="H214" i="1" l="1"/>
  <c r="F214" i="1"/>
  <c r="G214" i="1" s="1"/>
  <c r="E214" i="1"/>
  <c r="H209" i="1"/>
  <c r="G209" i="1"/>
  <c r="F209" i="1"/>
  <c r="E209" i="1"/>
  <c r="D203" i="1"/>
  <c r="D192" i="1"/>
  <c r="G191" i="1"/>
  <c r="G190" i="1"/>
  <c r="E189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D142" i="1"/>
  <c r="G140" i="1"/>
  <c r="G139" i="1"/>
  <c r="G138" i="1"/>
  <c r="G137" i="1"/>
  <c r="D134" i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G123" i="1" s="1"/>
  <c r="H123" i="1"/>
  <c r="F123" i="1"/>
  <c r="E123" i="1"/>
  <c r="D123" i="1"/>
  <c r="H122" i="1"/>
  <c r="G122" i="1"/>
  <c r="F122" i="1"/>
  <c r="E122" i="1"/>
  <c r="H117" i="1"/>
  <c r="F117" i="1"/>
  <c r="D117" i="1"/>
  <c r="D104" i="1"/>
  <c r="G103" i="1"/>
  <c r="G101" i="1"/>
  <c r="G99" i="1"/>
  <c r="G98" i="1"/>
  <c r="G97" i="1"/>
  <c r="G96" i="1"/>
  <c r="G95" i="1"/>
  <c r="G94" i="1"/>
  <c r="G93" i="1"/>
  <c r="H92" i="1"/>
  <c r="H91" i="1" s="1"/>
  <c r="F92" i="1"/>
  <c r="F91" i="1" s="1"/>
  <c r="E92" i="1"/>
  <c r="E91" i="1" s="1"/>
  <c r="D92" i="1"/>
  <c r="D91" i="1"/>
  <c r="G90" i="1"/>
  <c r="G89" i="1"/>
  <c r="H88" i="1"/>
  <c r="F88" i="1"/>
  <c r="E88" i="1"/>
  <c r="D88" i="1"/>
  <c r="H87" i="1"/>
  <c r="G87" i="1"/>
  <c r="F87" i="1"/>
  <c r="E87" i="1"/>
  <c r="H81" i="1"/>
  <c r="F81" i="1"/>
  <c r="D81" i="1"/>
  <c r="G67" i="1"/>
  <c r="H69" i="1"/>
  <c r="F69" i="1"/>
  <c r="G69" i="1" s="1"/>
  <c r="E63" i="1"/>
  <c r="E69" i="1" s="1"/>
  <c r="H59" i="1"/>
  <c r="G59" i="1"/>
  <c r="F59" i="1"/>
  <c r="E59" i="1"/>
  <c r="D42" i="1"/>
  <c r="H41" i="1"/>
  <c r="H40" i="1"/>
  <c r="H39" i="1"/>
  <c r="H38" i="1"/>
  <c r="H36" i="1"/>
  <c r="H35" i="1"/>
  <c r="H34" i="1"/>
  <c r="H33" i="1"/>
  <c r="I32" i="1"/>
  <c r="E32" i="1"/>
  <c r="D32" i="1"/>
  <c r="H31" i="1"/>
  <c r="H30" i="1"/>
  <c r="H29" i="1"/>
  <c r="H28" i="1"/>
  <c r="H27" i="1"/>
  <c r="H26" i="1"/>
  <c r="I25" i="1"/>
  <c r="F25" i="1"/>
  <c r="D25" i="1"/>
  <c r="D24" i="1"/>
  <c r="H23" i="1"/>
  <c r="H22" i="1"/>
  <c r="I21" i="1"/>
  <c r="F21" i="1"/>
  <c r="E21" i="1"/>
  <c r="D21" i="1"/>
  <c r="H14" i="1"/>
  <c r="F14" i="1"/>
  <c r="D14" i="1"/>
  <c r="H104" i="1" l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G142" i="1" s="1"/>
  <c r="H142" i="1"/>
  <c r="F104" i="1"/>
  <c r="G63" i="1"/>
  <c r="F24" i="1"/>
  <c r="F42" i="1" s="1"/>
  <c r="G180" i="1"/>
  <c r="G192" i="1" s="1"/>
  <c r="F142" i="1" l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<sst xmlns="http://schemas.openxmlformats.org/spreadsheetml/2006/main" count="233" uniqueCount="116">
  <si>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</si>
  <si>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</si>
  <si>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</si>
  <si>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</si>
  <si>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</si>
  <si>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</si>
  <si>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</si>
  <si>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</si>
  <si>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</si>
  <si>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</si>
  <si>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</si>
  <si>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</si>
  <si>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</si>
  <si>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</si>
  <si>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</si>
  <si>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</si>
  <si>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</si>
  <si>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</si>
  <si>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</si>
  <si>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</si>
  <si>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</si>
  <si>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</si>
  <si>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</si>
  <si>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</si>
  <si>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</si>
  <si>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</si>
  <si>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</si>
  <si>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</si>
  <si>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</si>
  <si>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</si>
  <si>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</si>
  <si>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</si>
  <si>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</si>
  <si>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</si>
  <si>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</si>
  <si>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</si>
  <si>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</si>
  <si>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</si>
  <si>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</si>
  <si>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</si>
  <si>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</si>
  <si>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</si>
  <si>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</si>
  <si>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</si>
  <si>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</si>
  <si>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</si>
  <si>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</si>
  <si>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</si>
  <si>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</si>
  <si>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</si>
  <si>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</si>
  <si>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</si>
  <si>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</si>
  <si>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</si>
  <si>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</si>
  <si>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</si>
  <si>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</si>
  <si>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</si>
  <si>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</si>
  <si>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</si>
  <si>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</si>
  <si>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</si>
  <si>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</si>
  <si>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</si>
  <si>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</si>
  <si>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</si>
  <si>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</si>
  <si>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</si>
  <si>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</si>
  <si>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</si>
  <si>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</si>
  <si>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</si>
  <si>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</si>
  <si>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</si>
  <si>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</si>
  <si>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</si>
  <si>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</si>
  <si>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</si>
  <si>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</si>
  <si>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</si>
  <si>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</si>
  <si>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</si>
  <si>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</si>
  <si>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</si>
  <si>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</si>
  <si>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</si>
  <si>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</si>
  <si>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</si>
  <si>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</si>
  <si>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</si>
  <si>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</si>
  <si>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</si>
  <si>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</si>
  <si>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</si>
  <si>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</si>
  <si>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</si>
  <si>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</si>
  <si>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</si>
  <si>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</si>
  <si>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</si>
  <si>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</si>
  <si>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</si>
  <si>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</si>
  <si>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</si>
  <si>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</si>
  <si>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</si>
  <si>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</si>
  <si>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</si>
  <si>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</si>
  <si>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32 tonn, men det legges til grunn at hele avsetningen tas</t>
    </r>
  </si>
  <si>
    <t xml:space="preserve"> </t>
  </si>
  <si>
    <t>LANDET KVANTUM UKE 24</t>
  </si>
  <si>
    <t>LANDET KVANTUM T.O.M UKE 24</t>
  </si>
  <si>
    <t>LANDET KVANTUM T.O.M. UKE 24 2014</t>
  </si>
  <si>
    <r>
      <t xml:space="preserve">3 </t>
    </r>
    <r>
      <rPr>
        <sz val="9"/>
        <color theme="1"/>
        <rFont val="Calibri"/>
        <family val="2"/>
      </rPr>
      <t>Registrert rekreasjonsfiske utgjør 660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</si>
  <si>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118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</si>
</sst>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2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23" fillId="0" borderId="63" xfId="0" applyFont="1" applyBorder="1" applyAlignment="1">
      <alignment vertical="center" wrapText="1"/>
    </xf>
    <xf numFmtId="0" fontId="24" fillId="4" borderId="65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11" fillId="0" borderId="54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5" fillId="0" borderId="55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12" fillId="0" borderId="55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55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53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2" fillId="0" borderId="2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5" fillId="0" borderId="54" xfId="0" applyNumberFormat="1" applyFont="1" applyFill="1" applyBorder="1" applyAlignment="1">
      <alignment vertical="center" wrapText="1"/>
    </xf>
    <xf numFmtId="3" fontId="5" fillId="0" borderId="55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1" fillId="0" borderId="5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77" xfId="0" applyNumberFormat="1" applyFont="1" applyFill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6" xfId="0" applyNumberFormat="1" applyFont="1" applyFill="1" applyBorder="1" applyAlignment="1">
      <alignment vertical="center" wrapText="1"/>
    </xf>
    <xf numFmtId="3" fontId="55" fillId="0" borderId="54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0" fillId="0" borderId="80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0" fontId="24" fillId="4" borderId="83" xfId="0" applyFont="1" applyFill="1" applyBorder="1" applyAlignment="1">
      <alignment horizontal="center" vertical="center" wrapText="1"/>
    </xf>
    <xf numFmtId="3" fontId="0" fillId="0" borderId="79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164" fontId="58" fillId="0" borderId="66" xfId="1" applyNumberFormat="1" applyFont="1" applyBorder="1" applyAlignment="1">
      <alignment vertical="top"/>
    </xf>
    <xf numFmtId="164" fontId="58" fillId="0" borderId="67" xfId="1" applyNumberFormat="1" applyFont="1" applyBorder="1" applyAlignment="1">
      <alignment vertical="top"/>
    </xf>
    <xf numFmtId="164" fontId="58" fillId="0" borderId="66" xfId="1" applyNumberFormat="1" applyFont="1" applyBorder="1"/>
    <xf numFmtId="164" fontId="17" fillId="0" borderId="66" xfId="1" applyNumberFormat="1" applyFont="1" applyBorder="1" applyAlignment="1">
      <alignment vertical="top"/>
    </xf>
    <xf numFmtId="3" fontId="0" fillId="0" borderId="58" xfId="0" applyNumberFormat="1" applyFont="1" applyFill="1" applyBorder="1" applyAlignment="1">
      <alignment vertical="center"/>
    </xf>
    <xf numFmtId="0" fontId="11" fillId="0" borderId="84" xfId="0" applyFont="1" applyBorder="1" applyAlignment="1">
      <alignment horizontal="center" vertical="center" wrapText="1"/>
    </xf>
    <xf numFmtId="3" fontId="11" fillId="0" borderId="85" xfId="0" applyNumberFormat="1" applyFont="1" applyBorder="1" applyAlignment="1">
      <alignment vertical="center" wrapText="1"/>
    </xf>
    <xf numFmtId="3" fontId="11" fillId="0" borderId="86" xfId="0" applyNumberFormat="1" applyFont="1" applyBorder="1" applyAlignment="1">
      <alignment vertical="center" wrapText="1"/>
    </xf>
    <xf numFmtId="0" fontId="5" fillId="0" borderId="87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88" xfId="0" applyFont="1" applyBorder="1" applyAlignment="1">
      <alignment vertical="center"/>
    </xf>
    <xf numFmtId="3" fontId="22" fillId="0" borderId="61" xfId="0" applyNumberFormat="1" applyFont="1" applyFill="1" applyBorder="1" applyAlignment="1">
      <alignment horizontal="right" vertical="center"/>
    </xf>
    <xf numFmtId="164" fontId="17" fillId="0" borderId="67" xfId="1" applyNumberFormat="1" applyFont="1" applyBorder="1" applyAlignment="1">
      <alignment horizontal="right" vertical="top"/>
    </xf>
    <xf numFmtId="3" fontId="0" fillId="0" borderId="60" xfId="0" applyNumberFormat="1" applyFont="1" applyFill="1" applyBorder="1" applyAlignment="1">
      <alignment horizontal="right" vertical="center"/>
    </xf>
    <xf numFmtId="3" fontId="22" fillId="0" borderId="60" xfId="0" applyNumberFormat="1" applyFont="1" applyFill="1" applyBorder="1" applyAlignment="1">
      <alignment horizontal="right" vertical="center"/>
    </xf>
    <xf numFmtId="3" fontId="0" fillId="0" borderId="67" xfId="0" applyNumberFormat="1" applyFont="1" applyFill="1" applyBorder="1" applyAlignment="1">
      <alignment horizontal="right" vertical="center"/>
    </xf>
    <xf numFmtId="3" fontId="0" fillId="0" borderId="59" xfId="0" applyNumberFormat="1" applyFont="1" applyFill="1" applyBorder="1" applyAlignment="1">
      <alignment horizontal="right" vertical="center"/>
    </xf>
    <xf numFmtId="3" fontId="22" fillId="0" borderId="17" xfId="0" applyNumberFormat="1" applyFont="1" applyFill="1" applyBorder="1" applyAlignment="1">
      <alignment horizontal="right" vertical="center"/>
    </xf>
    <xf numFmtId="3" fontId="8" fillId="4" borderId="17" xfId="0" applyNumberFormat="1" applyFont="1" applyFill="1" applyBorder="1" applyAlignment="1">
      <alignment horizontal="righ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5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3" fontId="43" fillId="0" borderId="70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I211" sqref="I211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02" t="s">
        <v>98</v>
      </c>
      <c r="C2" s="403"/>
      <c r="D2" s="403"/>
      <c r="E2" s="403"/>
      <c r="F2" s="403"/>
      <c r="G2" s="403"/>
      <c r="H2" s="403"/>
      <c r="I2" s="403"/>
      <c r="J2" s="403"/>
      <c r="K2" s="404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05" t="s">
        <v>1</v>
      </c>
      <c r="C7" s="406"/>
      <c r="D7" s="406"/>
      <c r="E7" s="406"/>
      <c r="F7" s="406"/>
      <c r="G7" s="406"/>
      <c r="H7" s="406"/>
      <c r="I7" s="406"/>
      <c r="J7" s="406"/>
      <c r="K7" s="407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08" t="s">
        <v>2</v>
      </c>
      <c r="D9" s="409"/>
      <c r="E9" s="408" t="s">
        <v>21</v>
      </c>
      <c r="F9" s="409"/>
      <c r="G9" s="408" t="s">
        <v>22</v>
      </c>
      <c r="H9" s="409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23" t="s">
        <v>93</v>
      </c>
      <c r="D16" s="423"/>
      <c r="E16" s="423"/>
      <c r="F16" s="423"/>
      <c r="G16" s="423"/>
      <c r="H16" s="423"/>
      <c r="I16" s="423"/>
      <c r="J16" s="251"/>
      <c r="K16" s="154"/>
      <c r="L16" s="153"/>
    </row>
    <row r="17" spans="1:12" ht="13.5" customHeight="1" thickBot="1" x14ac:dyDescent="0.3">
      <c r="B17" s="155"/>
      <c r="C17" s="424"/>
      <c r="D17" s="424"/>
      <c r="E17" s="424"/>
      <c r="F17" s="424"/>
      <c r="G17" s="424"/>
      <c r="H17" s="424"/>
      <c r="I17" s="424"/>
      <c r="J17" s="252"/>
      <c r="K17" s="157"/>
      <c r="L17" s="146"/>
    </row>
    <row r="18" spans="1:12" ht="17.100000000000001" customHeight="1" x14ac:dyDescent="0.25">
      <c r="B18" s="410" t="s">
        <v>8</v>
      </c>
      <c r="C18" s="411"/>
      <c r="D18" s="411"/>
      <c r="E18" s="411"/>
      <c r="F18" s="411"/>
      <c r="G18" s="411"/>
      <c r="H18" s="411"/>
      <c r="I18" s="411"/>
      <c r="J18" s="411"/>
      <c r="K18" s="412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111</v>
      </c>
      <c r="F20" s="246" t="s">
        <v>112</v>
      </c>
      <c r="G20" s="246" t="s">
        <v>107</v>
      </c>
      <c r="H20" s="246" t="s">
        <v>80</v>
      </c>
      <c r="I20" s="247" t="s">
        <v>113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7">
        <f>D23+D22</f>
        <v>130677</v>
      </c>
      <c r="E21" s="358">
        <f>E23+E22</f>
        <v>1903</v>
      </c>
      <c r="F21" s="358">
        <f>F22+F23</f>
        <v>44314</v>
      </c>
      <c r="G21" s="358"/>
      <c r="H21" s="358">
        <f>H23+H22</f>
        <v>86363</v>
      </c>
      <c r="I21" s="343">
        <f>I23+I22</f>
        <v>50999</v>
      </c>
      <c r="J21" s="318"/>
      <c r="K21" s="158"/>
      <c r="L21" s="189"/>
    </row>
    <row r="22" spans="1:12" ht="14.1" customHeight="1" x14ac:dyDescent="0.25">
      <c r="B22" s="147"/>
      <c r="C22" s="213" t="s">
        <v>12</v>
      </c>
      <c r="D22" s="354">
        <v>129927</v>
      </c>
      <c r="E22" s="339">
        <v>1903</v>
      </c>
      <c r="F22" s="339">
        <v>43632</v>
      </c>
      <c r="G22" s="339"/>
      <c r="H22" s="339">
        <f>D22-F22</f>
        <v>86295</v>
      </c>
      <c r="I22" s="344">
        <v>50218</v>
      </c>
      <c r="J22" s="319"/>
      <c r="K22" s="158"/>
      <c r="L22" s="189"/>
    </row>
    <row r="23" spans="1:12" ht="14.1" customHeight="1" thickBot="1" x14ac:dyDescent="0.3">
      <c r="B23" s="147"/>
      <c r="C23" s="214" t="s">
        <v>11</v>
      </c>
      <c r="D23" s="355">
        <v>750</v>
      </c>
      <c r="E23" s="340"/>
      <c r="F23" s="340">
        <v>682</v>
      </c>
      <c r="G23" s="340"/>
      <c r="H23" s="340">
        <f>D23-F23</f>
        <v>68</v>
      </c>
      <c r="I23" s="345">
        <v>781</v>
      </c>
      <c r="J23" s="320"/>
      <c r="K23" s="158"/>
      <c r="L23" s="189"/>
    </row>
    <row r="24" spans="1:12" ht="14.1" customHeight="1" x14ac:dyDescent="0.25">
      <c r="B24" s="147"/>
      <c r="C24" s="212" t="s">
        <v>18</v>
      </c>
      <c r="D24" s="337">
        <f>D32+D31+D25</f>
        <v>265314</v>
      </c>
      <c r="E24" s="338">
        <f>E32+E31+E25</f>
        <v>1282.7616</v>
      </c>
      <c r="F24" s="338">
        <f>F25+F31+F32</f>
        <v>229963.40604999999</v>
      </c>
      <c r="G24" s="338"/>
      <c r="H24" s="338">
        <f>H25+H31+H32</f>
        <v>35350.593950000002</v>
      </c>
      <c r="I24" s="343">
        <f>I25+I31+I32</f>
        <v>269345.14824999997</v>
      </c>
      <c r="J24" s="318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56">
        <f>D26+D27+D28+D29+D30</f>
        <v>206112</v>
      </c>
      <c r="E25" s="341">
        <f>E26+E27+E28+E29</f>
        <v>1072.7616</v>
      </c>
      <c r="F25" s="341">
        <f>F26+F27+F28+F29</f>
        <v>194486.40604999999</v>
      </c>
      <c r="G25" s="341"/>
      <c r="H25" s="341">
        <f>H26+H27+H28+H29+H30</f>
        <v>11625.593950000002</v>
      </c>
      <c r="I25" s="346">
        <f>I26+I27+I28+I29+I30</f>
        <v>222531.14825</v>
      </c>
      <c r="J25" s="321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28">
        <v>52744</v>
      </c>
      <c r="E26" s="383">
        <v>155.83009999999999</v>
      </c>
      <c r="F26" s="383">
        <v>60986.429799999998</v>
      </c>
      <c r="G26" s="385">
        <v>3650</v>
      </c>
      <c r="H26" s="300">
        <f>D26-F26+G26</f>
        <v>-4592.4297999999981</v>
      </c>
      <c r="I26" s="384">
        <v>71349.787450000003</v>
      </c>
      <c r="J26" s="322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28">
        <v>50440</v>
      </c>
      <c r="E27" s="383">
        <v>133.0265</v>
      </c>
      <c r="F27" s="383">
        <v>51454.793100000003</v>
      </c>
      <c r="G27" s="385">
        <v>2769</v>
      </c>
      <c r="H27" s="300">
        <f>D27-F27+G27</f>
        <v>1754.2068999999974</v>
      </c>
      <c r="I27" s="384">
        <v>58151.8603</v>
      </c>
      <c r="J27" s="322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28">
        <v>51365</v>
      </c>
      <c r="E28" s="383">
        <v>310.82350000000002</v>
      </c>
      <c r="F28" s="383">
        <v>48440.086049999998</v>
      </c>
      <c r="G28" s="385">
        <v>3332</v>
      </c>
      <c r="H28" s="300">
        <f>D28-F28+G28</f>
        <v>6256.9139500000019</v>
      </c>
      <c r="I28" s="384">
        <v>57255.590700000001</v>
      </c>
      <c r="J28" s="322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28">
        <v>34363</v>
      </c>
      <c r="E29" s="383">
        <v>473.08150000000001</v>
      </c>
      <c r="F29" s="383">
        <v>33605.097099999999</v>
      </c>
      <c r="G29" s="385">
        <v>1879</v>
      </c>
      <c r="H29" s="300">
        <f>D29-F29+G29</f>
        <v>2636.902900000001</v>
      </c>
      <c r="I29" s="384">
        <v>35773.909800000001</v>
      </c>
      <c r="J29" s="322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28">
        <v>17200</v>
      </c>
      <c r="E30" s="300"/>
      <c r="F30" s="300">
        <f>G26+G27+G28+G29</f>
        <v>11630</v>
      </c>
      <c r="G30" s="300"/>
      <c r="H30" s="300">
        <f>D30-F30</f>
        <v>5570</v>
      </c>
      <c r="I30" s="302"/>
      <c r="J30" s="322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56">
        <v>33987</v>
      </c>
      <c r="E31" s="341">
        <v>134</v>
      </c>
      <c r="F31" s="341">
        <v>11030</v>
      </c>
      <c r="G31" s="341"/>
      <c r="H31" s="341">
        <f>D31-F31</f>
        <v>22957</v>
      </c>
      <c r="I31" s="346">
        <v>16262</v>
      </c>
      <c r="J31" s="321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56">
        <f>D33+D34</f>
        <v>25215</v>
      </c>
      <c r="E32" s="341">
        <f>E33</f>
        <v>76</v>
      </c>
      <c r="F32" s="341">
        <f>F33</f>
        <v>24447</v>
      </c>
      <c r="G32" s="341"/>
      <c r="H32" s="341">
        <f>H33+H34</f>
        <v>768</v>
      </c>
      <c r="I32" s="346">
        <f>I33</f>
        <v>30552</v>
      </c>
      <c r="J32" s="321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28">
        <v>23115</v>
      </c>
      <c r="E33" s="300">
        <f>82-E37</f>
        <v>76</v>
      </c>
      <c r="F33" s="300">
        <f>24803-F37</f>
        <v>24447</v>
      </c>
      <c r="G33" s="300">
        <v>1586</v>
      </c>
      <c r="H33" s="300">
        <f>D33-F33+G33</f>
        <v>254</v>
      </c>
      <c r="I33" s="302">
        <v>30552</v>
      </c>
      <c r="J33" s="322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57">
        <v>2100</v>
      </c>
      <c r="E34" s="342"/>
      <c r="F34" s="342">
        <f>G33</f>
        <v>1586</v>
      </c>
      <c r="G34" s="342"/>
      <c r="H34" s="342">
        <f t="shared" ref="H34:H40" si="0">D34-F34</f>
        <v>514</v>
      </c>
      <c r="I34" s="347"/>
      <c r="J34" s="323"/>
      <c r="K34" s="158"/>
      <c r="L34" s="189"/>
    </row>
    <row r="35" spans="1:12" ht="15.75" customHeight="1" thickBot="1" x14ac:dyDescent="0.3">
      <c r="B35" s="147"/>
      <c r="C35" s="218" t="s">
        <v>102</v>
      </c>
      <c r="D35" s="327">
        <v>4000</v>
      </c>
      <c r="E35" s="301">
        <v>17</v>
      </c>
      <c r="F35" s="301">
        <v>3215</v>
      </c>
      <c r="G35" s="301"/>
      <c r="H35" s="301">
        <f>D35-F35</f>
        <v>785</v>
      </c>
      <c r="I35" s="303">
        <v>1366</v>
      </c>
      <c r="J35" s="324"/>
      <c r="K35" s="158"/>
      <c r="L35" s="189"/>
    </row>
    <row r="36" spans="1:12" ht="14.1" customHeight="1" thickBot="1" x14ac:dyDescent="0.3">
      <c r="B36" s="147"/>
      <c r="C36" s="218" t="s">
        <v>13</v>
      </c>
      <c r="D36" s="327">
        <v>749</v>
      </c>
      <c r="E36" s="301"/>
      <c r="F36" s="301">
        <v>246</v>
      </c>
      <c r="G36" s="301"/>
      <c r="H36" s="301">
        <f t="shared" si="0"/>
        <v>503</v>
      </c>
      <c r="I36" s="303">
        <v>180</v>
      </c>
      <c r="J36" s="324"/>
      <c r="K36" s="158"/>
      <c r="L36" s="189"/>
    </row>
    <row r="37" spans="1:12" ht="17.25" customHeight="1" thickBot="1" x14ac:dyDescent="0.3">
      <c r="B37" s="147"/>
      <c r="C37" s="218" t="s">
        <v>103</v>
      </c>
      <c r="D37" s="327">
        <v>3000</v>
      </c>
      <c r="E37" s="301">
        <v>6</v>
      </c>
      <c r="F37" s="301">
        <v>356</v>
      </c>
      <c r="G37" s="301"/>
      <c r="H37" s="301">
        <f>D37-F37</f>
        <v>2644</v>
      </c>
      <c r="I37" s="303"/>
      <c r="J37" s="324"/>
      <c r="K37" s="158"/>
      <c r="L37" s="189"/>
    </row>
    <row r="38" spans="1:12" ht="17.25" customHeight="1" thickBot="1" x14ac:dyDescent="0.3">
      <c r="B38" s="147"/>
      <c r="C38" s="218" t="s">
        <v>104</v>
      </c>
      <c r="D38" s="327">
        <v>7000</v>
      </c>
      <c r="E38" s="301">
        <v>5</v>
      </c>
      <c r="F38" s="301">
        <v>7000</v>
      </c>
      <c r="G38" s="301"/>
      <c r="H38" s="301">
        <f t="shared" si="0"/>
        <v>0</v>
      </c>
      <c r="I38" s="303">
        <v>879</v>
      </c>
      <c r="J38" s="324"/>
      <c r="K38" s="158"/>
      <c r="L38" s="189"/>
    </row>
    <row r="39" spans="1:12" ht="17.25" customHeight="1" thickBot="1" x14ac:dyDescent="0.3">
      <c r="B39" s="147"/>
      <c r="C39" s="218" t="s">
        <v>66</v>
      </c>
      <c r="D39" s="327">
        <v>500</v>
      </c>
      <c r="E39" s="301"/>
      <c r="F39" s="301">
        <v>370</v>
      </c>
      <c r="G39" s="301"/>
      <c r="H39" s="301">
        <f t="shared" si="0"/>
        <v>130</v>
      </c>
      <c r="I39" s="303"/>
      <c r="J39" s="324"/>
      <c r="K39" s="158"/>
      <c r="L39" s="189"/>
    </row>
    <row r="40" spans="1:12" ht="17.25" customHeight="1" thickBot="1" x14ac:dyDescent="0.3">
      <c r="B40" s="147"/>
      <c r="C40" s="218" t="s">
        <v>105</v>
      </c>
      <c r="D40" s="327">
        <v>3680</v>
      </c>
      <c r="E40" s="301"/>
      <c r="F40" s="301"/>
      <c r="G40" s="301"/>
      <c r="H40" s="301">
        <f t="shared" si="0"/>
        <v>3680</v>
      </c>
      <c r="I40" s="303"/>
      <c r="J40" s="324"/>
      <c r="K40" s="158"/>
      <c r="L40" s="189"/>
    </row>
    <row r="41" spans="1:12" ht="14.1" customHeight="1" thickBot="1" x14ac:dyDescent="0.3">
      <c r="B41" s="147"/>
      <c r="C41" s="184" t="s">
        <v>14</v>
      </c>
      <c r="D41" s="327"/>
      <c r="E41" s="359">
        <v>-1</v>
      </c>
      <c r="F41" s="359">
        <v>183</v>
      </c>
      <c r="G41" s="359"/>
      <c r="H41" s="359">
        <f>D41-F41</f>
        <v>-183</v>
      </c>
      <c r="I41" s="303">
        <v>588</v>
      </c>
      <c r="J41" s="324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3212.7615999999998</v>
      </c>
      <c r="F42" s="249">
        <f>F21+F24+F35+F36+F37+F38+F39+F40+F41</f>
        <v>285647.40604999999</v>
      </c>
      <c r="G42" s="249">
        <f>G26+G27+G28+G29+G33</f>
        <v>13216</v>
      </c>
      <c r="H42" s="249">
        <f>H21+H24+H35+H36+H37+H38+H39+H40+H41</f>
        <v>129272.59395000001</v>
      </c>
      <c r="I42" s="263">
        <f>I21+I24+I35+I36+I37+I38+I39+I40+I41</f>
        <v>323357.14824999997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108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114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106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05" t="s">
        <v>1</v>
      </c>
      <c r="C50" s="406"/>
      <c r="D50" s="406"/>
      <c r="E50" s="406"/>
      <c r="F50" s="406"/>
      <c r="G50" s="406"/>
      <c r="H50" s="406"/>
      <c r="I50" s="406"/>
      <c r="J50" s="406"/>
      <c r="K50" s="407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21" t="s">
        <v>2</v>
      </c>
      <c r="D52" s="422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10" t="s">
        <v>8</v>
      </c>
      <c r="C58" s="411"/>
      <c r="D58" s="411"/>
      <c r="E58" s="411"/>
      <c r="F58" s="411"/>
      <c r="G58" s="411"/>
      <c r="H58" s="411"/>
      <c r="I58" s="411"/>
      <c r="J58" s="411"/>
      <c r="K58" s="412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24</v>
      </c>
      <c r="F59" s="246" t="str">
        <f>F20</f>
        <v>LANDET KVANTUM T.O.M UKE 24</v>
      </c>
      <c r="G59" s="246" t="str">
        <f>H20</f>
        <v>RESTKVOTER</v>
      </c>
      <c r="H59" s="247" t="str">
        <f>I20</f>
        <v>LANDET KVANTUM T.O.M. UKE 24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14"/>
      <c r="E60" s="358">
        <v>57</v>
      </c>
      <c r="F60" s="358">
        <v>392</v>
      </c>
      <c r="G60" s="419"/>
      <c r="H60" s="343">
        <v>293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15"/>
      <c r="E61" s="350"/>
      <c r="F61" s="350">
        <v>506</v>
      </c>
      <c r="G61" s="419"/>
      <c r="H61" s="361">
        <v>731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16"/>
      <c r="E62" s="351"/>
      <c r="F62" s="351">
        <v>69</v>
      </c>
      <c r="G62" s="420"/>
      <c r="H62" s="362">
        <v>76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409.88849999999996</v>
      </c>
      <c r="F63" s="287">
        <f>F64+F65+F66</f>
        <v>2411.4157</v>
      </c>
      <c r="G63" s="287">
        <f>D63-F63</f>
        <v>3288.5843</v>
      </c>
      <c r="H63" s="289">
        <f>H64+H65+H66</f>
        <v>2714.8976000000002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4"/>
      <c r="E64" s="383">
        <v>176.4273</v>
      </c>
      <c r="F64" s="383">
        <v>817.45069999999998</v>
      </c>
      <c r="G64" s="360"/>
      <c r="H64" s="384">
        <v>1309.3234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4"/>
      <c r="E65" s="383">
        <v>177.84360000000001</v>
      </c>
      <c r="F65" s="383">
        <v>1132.1903</v>
      </c>
      <c r="G65" s="360"/>
      <c r="H65" s="384">
        <v>1207.5842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88" t="s">
        <v>41</v>
      </c>
      <c r="D66" s="389"/>
      <c r="E66" s="383">
        <v>55.617600000000003</v>
      </c>
      <c r="F66" s="383">
        <v>461.7747</v>
      </c>
      <c r="G66" s="390"/>
      <c r="H66" s="384">
        <v>197.99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98"/>
      <c r="F67" s="298">
        <v>4</v>
      </c>
      <c r="G67" s="288">
        <f>D67-F67</f>
        <v>119</v>
      </c>
      <c r="H67" s="292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>
        <v>5</v>
      </c>
      <c r="F68" s="288">
        <v>58</v>
      </c>
      <c r="G68" s="288"/>
      <c r="H68" s="291">
        <v>87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5">
        <v>9675</v>
      </c>
      <c r="E69" s="253">
        <f>E60+E61+E62+E63+E67+E68</f>
        <v>471.88849999999996</v>
      </c>
      <c r="F69" s="253">
        <f>F60+F61+F62+F63+F67+F68</f>
        <v>3440.4157</v>
      </c>
      <c r="G69" s="253">
        <f>D69-F69</f>
        <v>6234.5843000000004</v>
      </c>
      <c r="H69" s="263">
        <f>H60+H61+H62+H63+H67+H68</f>
        <v>3902.7448000000004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17"/>
      <c r="D70" s="417"/>
      <c r="E70" s="417"/>
      <c r="F70" s="296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05" t="s">
        <v>1</v>
      </c>
      <c r="C75" s="406"/>
      <c r="D75" s="406"/>
      <c r="E75" s="406"/>
      <c r="F75" s="406"/>
      <c r="G75" s="406"/>
      <c r="H75" s="406"/>
      <c r="I75" s="406"/>
      <c r="J75" s="406"/>
      <c r="K75" s="407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08" t="s">
        <v>2</v>
      </c>
      <c r="D77" s="409"/>
      <c r="E77" s="408" t="s">
        <v>21</v>
      </c>
      <c r="F77" s="413"/>
      <c r="G77" s="408" t="s">
        <v>22</v>
      </c>
      <c r="H77" s="409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8" t="s">
        <v>5</v>
      </c>
      <c r="F78" s="208">
        <v>33161</v>
      </c>
      <c r="G78" s="237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7" t="s">
        <v>68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11270</v>
      </c>
      <c r="E80" s="200" t="s">
        <v>91</v>
      </c>
      <c r="F80" s="203">
        <v>930</v>
      </c>
      <c r="G80" s="237" t="s">
        <v>69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94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18" t="s">
        <v>95</v>
      </c>
      <c r="D83" s="418"/>
      <c r="E83" s="418"/>
      <c r="F83" s="418"/>
      <c r="G83" s="418"/>
      <c r="H83" s="418"/>
      <c r="I83" s="254"/>
      <c r="J83" s="146"/>
      <c r="K83" s="148"/>
      <c r="L83" s="146"/>
    </row>
    <row r="84" spans="1:12" ht="6" customHeight="1" thickBot="1" x14ac:dyDescent="0.3">
      <c r="B84" s="147"/>
      <c r="C84" s="418"/>
      <c r="D84" s="418"/>
      <c r="E84" s="418"/>
      <c r="F84" s="418"/>
      <c r="G84" s="418"/>
      <c r="H84" s="418"/>
      <c r="I84" s="146"/>
      <c r="J84" s="146"/>
      <c r="K84" s="148"/>
      <c r="L84" s="146"/>
    </row>
    <row r="85" spans="1:12" ht="14.1" customHeight="1" x14ac:dyDescent="0.25">
      <c r="B85" s="410" t="s">
        <v>8</v>
      </c>
      <c r="C85" s="411"/>
      <c r="D85" s="411"/>
      <c r="E85" s="411"/>
      <c r="F85" s="411"/>
      <c r="G85" s="411"/>
      <c r="H85" s="411"/>
      <c r="I85" s="411"/>
      <c r="J85" s="411"/>
      <c r="K85" s="412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24</v>
      </c>
      <c r="F87" s="246" t="str">
        <f>F20</f>
        <v>LANDET KVANTUM T.O.M UKE 24</v>
      </c>
      <c r="G87" s="246" t="str">
        <f>H20</f>
        <v>RESTKVOTER</v>
      </c>
      <c r="H87" s="247" t="str">
        <f>I20</f>
        <v>LANDET KVANTUM T.O.M. UKE 24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293">
        <f>D90+D89</f>
        <v>33161</v>
      </c>
      <c r="E88" s="370">
        <f>E90+E89</f>
        <v>199</v>
      </c>
      <c r="F88" s="370">
        <f>F89+F90</f>
        <v>14244</v>
      </c>
      <c r="G88" s="370">
        <f>G89+G90</f>
        <v>18917</v>
      </c>
      <c r="H88" s="289">
        <f>H89+H90</f>
        <v>12591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25">
        <v>32411</v>
      </c>
      <c r="E89" s="363">
        <v>199</v>
      </c>
      <c r="F89" s="363">
        <v>13664</v>
      </c>
      <c r="G89" s="363">
        <f>D89-F89</f>
        <v>18747</v>
      </c>
      <c r="H89" s="308">
        <v>12039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26">
        <v>750</v>
      </c>
      <c r="E90" s="364"/>
      <c r="F90" s="364">
        <v>580</v>
      </c>
      <c r="G90" s="364">
        <f>D90-F90</f>
        <v>170</v>
      </c>
      <c r="H90" s="309">
        <v>552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49">
        <f>D92+D98+D99</f>
        <v>54106</v>
      </c>
      <c r="E91" s="365">
        <f>E92+E98+E99</f>
        <v>489.43950000000001</v>
      </c>
      <c r="F91" s="365">
        <f>F92+F98+F99</f>
        <v>27543.628799999999</v>
      </c>
      <c r="G91" s="365">
        <f>G92+G98+G99</f>
        <v>26562.371200000001</v>
      </c>
      <c r="H91" s="348">
        <f>H92+H98+H99</f>
        <v>26056.5036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29">
        <f>D93+D94+D95+D96+D97</f>
        <v>40038</v>
      </c>
      <c r="E92" s="366">
        <f>E93+E94+E95+E96+E97</f>
        <v>429.43950000000001</v>
      </c>
      <c r="F92" s="366">
        <f>F93+F94+F95+F96+F97</f>
        <v>21687.628799999999</v>
      </c>
      <c r="G92" s="366">
        <f>G93+G94+G95+G96+G97</f>
        <v>18350.371200000001</v>
      </c>
      <c r="H92" s="310">
        <f>H93+H94+H96+H97</f>
        <v>20232.5036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28">
        <v>9211</v>
      </c>
      <c r="E93" s="383">
        <v>62.177399999999999</v>
      </c>
      <c r="F93" s="383">
        <v>2935.2993999999999</v>
      </c>
      <c r="G93" s="367">
        <f>D93-F93</f>
        <v>6275.7006000000001</v>
      </c>
      <c r="H93" s="384">
        <v>2747.5772999999999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28">
        <v>8490</v>
      </c>
      <c r="E94" s="383">
        <v>66.316900000000004</v>
      </c>
      <c r="F94" s="383">
        <v>6391.5735000000004</v>
      </c>
      <c r="G94" s="367">
        <f t="shared" ref="G94:G100" si="1">D94-F94</f>
        <v>2098.4264999999996</v>
      </c>
      <c r="H94" s="384">
        <v>5415.1590999999999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28">
        <v>4000</v>
      </c>
      <c r="E95" s="383"/>
      <c r="F95" s="383"/>
      <c r="G95" s="367">
        <f>D95-F95</f>
        <v>4000</v>
      </c>
      <c r="H95" s="384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28">
        <v>11811</v>
      </c>
      <c r="E96" s="383">
        <v>87.360500000000002</v>
      </c>
      <c r="F96" s="383">
        <v>7714.1476000000002</v>
      </c>
      <c r="G96" s="367">
        <f t="shared" si="1"/>
        <v>4096.8523999999998</v>
      </c>
      <c r="H96" s="384">
        <v>6982.9210000000003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28">
        <v>6526</v>
      </c>
      <c r="E97" s="383">
        <v>213.5847</v>
      </c>
      <c r="F97" s="383">
        <v>4646.6082999999999</v>
      </c>
      <c r="G97" s="367">
        <f t="shared" si="1"/>
        <v>1879.3917000000001</v>
      </c>
      <c r="H97" s="384">
        <v>5086.8462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29">
        <v>9739</v>
      </c>
      <c r="E98" s="366">
        <v>21</v>
      </c>
      <c r="F98" s="366">
        <v>4177</v>
      </c>
      <c r="G98" s="366">
        <f t="shared" si="1"/>
        <v>5562</v>
      </c>
      <c r="H98" s="310">
        <v>4852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30">
        <v>4329</v>
      </c>
      <c r="E99" s="368">
        <v>39</v>
      </c>
      <c r="F99" s="368">
        <v>1679</v>
      </c>
      <c r="G99" s="368">
        <f t="shared" si="1"/>
        <v>2650</v>
      </c>
      <c r="H99" s="311">
        <v>972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90">
        <v>548</v>
      </c>
      <c r="E100" s="369"/>
      <c r="F100" s="369">
        <v>32</v>
      </c>
      <c r="G100" s="369">
        <f t="shared" si="1"/>
        <v>516</v>
      </c>
      <c r="H100" s="291">
        <v>54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27">
        <v>930</v>
      </c>
      <c r="E101" s="359"/>
      <c r="F101" s="359"/>
      <c r="G101" s="359">
        <f>D101-F101</f>
        <v>930</v>
      </c>
      <c r="H101" s="303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290">
        <v>300</v>
      </c>
      <c r="E102" s="369"/>
      <c r="F102" s="369">
        <v>300</v>
      </c>
      <c r="G102" s="369"/>
      <c r="H102" s="291">
        <v>29</v>
      </c>
      <c r="I102" s="189"/>
      <c r="J102" s="189"/>
      <c r="K102" s="158"/>
      <c r="L102" s="189"/>
    </row>
    <row r="103" spans="1:12" ht="15.75" thickBot="1" x14ac:dyDescent="0.3">
      <c r="B103" s="9"/>
      <c r="C103" s="297" t="s">
        <v>14</v>
      </c>
      <c r="D103" s="290"/>
      <c r="E103" s="369"/>
      <c r="F103" s="369">
        <v>40</v>
      </c>
      <c r="G103" s="369">
        <f>D103-F103</f>
        <v>-40</v>
      </c>
      <c r="H103" s="291">
        <v>16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95">
        <f>D88+D91+D100+D101+D102+D103</f>
        <v>89045</v>
      </c>
      <c r="E104" s="371">
        <f>E88+E91+E100+E102+E103</f>
        <v>688.43949999999995</v>
      </c>
      <c r="F104" s="371">
        <f>F88+F91+F100+F102+F103</f>
        <v>42159.628799999999</v>
      </c>
      <c r="G104" s="371">
        <f>G88+G91+G100+G101+G102+G103</f>
        <v>46885.371200000001</v>
      </c>
      <c r="H104" s="250">
        <f>H88+H91+H100+H102+H103</f>
        <v>38746.503599999996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109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05" t="s">
        <v>1</v>
      </c>
      <c r="C111" s="406"/>
      <c r="D111" s="406"/>
      <c r="E111" s="406"/>
      <c r="F111" s="406"/>
      <c r="G111" s="406"/>
      <c r="H111" s="406"/>
      <c r="I111" s="406"/>
      <c r="J111" s="406"/>
      <c r="K111" s="407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08" t="s">
        <v>2</v>
      </c>
      <c r="D113" s="409"/>
      <c r="E113" s="408" t="s">
        <v>21</v>
      </c>
      <c r="F113" s="409"/>
      <c r="G113" s="408" t="s">
        <v>22</v>
      </c>
      <c r="H113" s="409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97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10" t="s">
        <v>8</v>
      </c>
      <c r="C120" s="411"/>
      <c r="D120" s="411"/>
      <c r="E120" s="411"/>
      <c r="F120" s="411"/>
      <c r="G120" s="411"/>
      <c r="H120" s="411"/>
      <c r="I120" s="411"/>
      <c r="J120" s="411"/>
      <c r="K120" s="412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24</v>
      </c>
      <c r="F122" s="246" t="str">
        <f>F20</f>
        <v>LANDET KVANTUM T.O.M UKE 24</v>
      </c>
      <c r="G122" s="246" t="str">
        <f>H20</f>
        <v>RESTKVOTER</v>
      </c>
      <c r="H122" s="247" t="str">
        <f>I20</f>
        <v>LANDET KVANTUM T.O.M. UKE 24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9">
        <f>D124+D125+D126</f>
        <v>38273</v>
      </c>
      <c r="E123" s="287">
        <f>E124+E125+E126</f>
        <v>443</v>
      </c>
      <c r="F123" s="287">
        <f>F124+F125+F126</f>
        <v>28124</v>
      </c>
      <c r="G123" s="287">
        <f>G124+G125+G126</f>
        <v>10149</v>
      </c>
      <c r="H123" s="289">
        <f>H124+H125+H126</f>
        <v>26805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25">
        <v>30618</v>
      </c>
      <c r="E124" s="304">
        <v>443</v>
      </c>
      <c r="F124" s="304">
        <v>24503</v>
      </c>
      <c r="G124" s="304">
        <f>D124-F124</f>
        <v>6115</v>
      </c>
      <c r="H124" s="308">
        <v>21796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25">
        <v>7155</v>
      </c>
      <c r="E125" s="304"/>
      <c r="F125" s="304">
        <v>3621</v>
      </c>
      <c r="G125" s="304">
        <f>D125-F125</f>
        <v>3534</v>
      </c>
      <c r="H125" s="308">
        <v>5009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26">
        <v>500</v>
      </c>
      <c r="E126" s="305"/>
      <c r="F126" s="305"/>
      <c r="G126" s="305">
        <f>D126-F126</f>
        <v>500</v>
      </c>
      <c r="H126" s="309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72">
        <v>25860</v>
      </c>
      <c r="E127" s="312">
        <v>1012</v>
      </c>
      <c r="F127" s="312">
        <v>21600</v>
      </c>
      <c r="G127" s="312">
        <f>D127-F127</f>
        <v>4260</v>
      </c>
      <c r="H127" s="315">
        <v>19164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27">
        <f>D129+D134+D137</f>
        <v>39307</v>
      </c>
      <c r="E128" s="301">
        <f>E129+E134+E137</f>
        <v>277.78010000000006</v>
      </c>
      <c r="F128" s="301">
        <f>F137+F134+F129</f>
        <v>27594.323799999998</v>
      </c>
      <c r="G128" s="301">
        <f>D128-F128</f>
        <v>11712.676200000002</v>
      </c>
      <c r="H128" s="303">
        <f>H129+H134+H137</f>
        <v>25742.576999999997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73">
        <f>D130+D131+D132+D133</f>
        <v>29480</v>
      </c>
      <c r="E129" s="313">
        <f>E130+E131+E132+E133</f>
        <v>213.78010000000003</v>
      </c>
      <c r="F129" s="313">
        <f>F130+F131+F133+F132</f>
        <v>19802.323799999998</v>
      </c>
      <c r="G129" s="313">
        <f>G130+G131+G132+G133</f>
        <v>9677.6761999999999</v>
      </c>
      <c r="H129" s="316">
        <f>H130+H131+H132+H133</f>
        <v>19100.576999999997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28">
        <v>8343</v>
      </c>
      <c r="E130" s="383">
        <v>34.432699999999997</v>
      </c>
      <c r="F130" s="383">
        <v>2571.2842000000001</v>
      </c>
      <c r="G130" s="300">
        <f t="shared" ref="G130:G133" si="2">D130-F130</f>
        <v>5771.7157999999999</v>
      </c>
      <c r="H130" s="384">
        <v>1691.8227999999999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28">
        <v>7665</v>
      </c>
      <c r="E131" s="383">
        <v>34.0854</v>
      </c>
      <c r="F131" s="383">
        <v>5805.5063</v>
      </c>
      <c r="G131" s="300">
        <f t="shared" si="2"/>
        <v>1859.4937</v>
      </c>
      <c r="H131" s="384">
        <v>6184.9579000000003</v>
      </c>
      <c r="I131" s="166" t="s">
        <v>110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28">
        <v>7635</v>
      </c>
      <c r="E132" s="383">
        <v>105.54</v>
      </c>
      <c r="F132" s="383">
        <v>5895.9759000000004</v>
      </c>
      <c r="G132" s="300">
        <f t="shared" si="2"/>
        <v>1739.0240999999996</v>
      </c>
      <c r="H132" s="384">
        <v>5986.7749000000003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28">
        <v>5837</v>
      </c>
      <c r="E133" s="383">
        <v>39.722000000000001</v>
      </c>
      <c r="F133" s="383">
        <v>5529.5573999999997</v>
      </c>
      <c r="G133" s="300">
        <f t="shared" si="2"/>
        <v>307.44260000000031</v>
      </c>
      <c r="H133" s="384">
        <v>5237.0213999999996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29">
        <f>D135+D136</f>
        <v>4324</v>
      </c>
      <c r="E134" s="306"/>
      <c r="F134" s="306">
        <f>F135</f>
        <v>5141</v>
      </c>
      <c r="G134" s="306">
        <f>D134-F134</f>
        <v>-817</v>
      </c>
      <c r="H134" s="310">
        <f>H135</f>
        <v>4200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74">
        <v>3824</v>
      </c>
      <c r="E135" s="314"/>
      <c r="F135" s="314">
        <v>5141</v>
      </c>
      <c r="G135" s="314"/>
      <c r="H135" s="317">
        <v>4200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74">
        <v>500</v>
      </c>
      <c r="E136" s="314"/>
      <c r="F136" s="314"/>
      <c r="G136" s="314"/>
      <c r="H136" s="317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30">
        <v>5503</v>
      </c>
      <c r="E137" s="307">
        <v>64</v>
      </c>
      <c r="F137" s="307">
        <v>2651</v>
      </c>
      <c r="G137" s="307">
        <f>D137-F137</f>
        <v>2852</v>
      </c>
      <c r="H137" s="311">
        <v>2442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75">
        <v>160</v>
      </c>
      <c r="E138" s="298"/>
      <c r="F138" s="298">
        <v>4.0895000000000001</v>
      </c>
      <c r="G138" s="298">
        <f>D138-F138</f>
        <v>155.91050000000001</v>
      </c>
      <c r="H138" s="292">
        <v>5.4036999999999997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8</v>
      </c>
      <c r="F139" s="288">
        <v>2000</v>
      </c>
      <c r="G139" s="288">
        <f>D139-F139</f>
        <v>0</v>
      </c>
      <c r="H139" s="291">
        <v>118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/>
      <c r="G140" s="288">
        <f>D140-F140</f>
        <v>350</v>
      </c>
      <c r="H140" s="291">
        <v>134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/>
      <c r="F141" s="288">
        <v>60</v>
      </c>
      <c r="G141" s="288">
        <f>D141-F141</f>
        <v>-60</v>
      </c>
      <c r="H141" s="291">
        <v>201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5">
        <f>D123+D127+D128+D138+D139+D140+D141</f>
        <v>105950</v>
      </c>
      <c r="E142" s="253">
        <f>E123+E127+E128+E138+E139+E140+E141</f>
        <v>1740.7800999999999</v>
      </c>
      <c r="F142" s="253">
        <f>F123+F127+F128+F138+F139+F140+F141</f>
        <v>79382.4133</v>
      </c>
      <c r="G142" s="253">
        <f>G123+G127+G128+G138+G139+G140+G141</f>
        <v>26567.586700000003</v>
      </c>
      <c r="H142" s="250">
        <f>H123+H127+H128+H138+H139+H140+H141</f>
        <v>72169.980699999986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1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1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1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1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1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1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1:12" ht="12" customHeight="1" thickBot="1" x14ac:dyDescent="0.3">
      <c r="B151" s="147"/>
      <c r="C151" s="421" t="s">
        <v>2</v>
      </c>
      <c r="D151" s="422"/>
      <c r="E151" s="241"/>
      <c r="F151" s="241"/>
      <c r="G151" s="167"/>
      <c r="H151" s="146"/>
      <c r="I151" s="146"/>
      <c r="J151" s="146"/>
      <c r="K151" s="148"/>
      <c r="L151" s="146"/>
    </row>
    <row r="152" spans="1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1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1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1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1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1:12" ht="11.25" customHeight="1" x14ac:dyDescent="0.25">
      <c r="B157" s="147"/>
      <c r="C157" s="153" t="s">
        <v>100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1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1:12" ht="48" thickBot="1" x14ac:dyDescent="0.3">
      <c r="A159" s="238"/>
      <c r="B159" s="391"/>
      <c r="C159" s="132" t="s">
        <v>20</v>
      </c>
      <c r="D159" s="141" t="s">
        <v>21</v>
      </c>
      <c r="E159" s="81" t="str">
        <f>E20</f>
        <v>LANDET KVANTUM UKE 24</v>
      </c>
      <c r="F159" s="81" t="str">
        <f>F20</f>
        <v>LANDET KVANTUM T.O.M UKE 24</v>
      </c>
      <c r="G159" s="81" t="str">
        <f>H20</f>
        <v>RESTKVOTER</v>
      </c>
      <c r="H159" s="108" t="str">
        <f>I20</f>
        <v>LANDET KVANTUM T.O.M. UKE 24 2014</v>
      </c>
      <c r="I159" s="146"/>
      <c r="J159" s="146"/>
      <c r="K159" s="148"/>
      <c r="L159" s="146"/>
    </row>
    <row r="160" spans="1:12" ht="15" customHeight="1" thickBot="1" x14ac:dyDescent="0.3">
      <c r="A160" s="49"/>
      <c r="B160" s="147"/>
      <c r="C160" s="139" t="s">
        <v>5</v>
      </c>
      <c r="D160" s="233">
        <v>19087</v>
      </c>
      <c r="E160" s="233">
        <v>1539</v>
      </c>
      <c r="F160" s="233">
        <v>7393</v>
      </c>
      <c r="G160" s="233">
        <f>D160-F160</f>
        <v>11694</v>
      </c>
      <c r="H160" s="285">
        <v>2484</v>
      </c>
      <c r="I160" s="146"/>
      <c r="J160" s="146"/>
      <c r="K160" s="148"/>
      <c r="L160" s="146"/>
    </row>
    <row r="161" spans="1:12" ht="15" customHeight="1" thickBot="1" x14ac:dyDescent="0.3">
      <c r="A161" s="49"/>
      <c r="B161" s="147"/>
      <c r="C161" s="142" t="s">
        <v>47</v>
      </c>
      <c r="D161" s="233">
        <v>500</v>
      </c>
      <c r="E161" s="233"/>
      <c r="F161" s="233">
        <v>5</v>
      </c>
      <c r="G161" s="233">
        <f>D161-F161</f>
        <v>495</v>
      </c>
      <c r="H161" s="285">
        <v>4.9979999999999336</v>
      </c>
      <c r="I161" s="146"/>
      <c r="J161" s="146"/>
      <c r="K161" s="148"/>
      <c r="L161" s="146"/>
    </row>
    <row r="162" spans="1:12" ht="15" customHeight="1" thickBot="1" x14ac:dyDescent="0.3">
      <c r="A162" s="49"/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392"/>
      <c r="B163" s="393"/>
      <c r="C163" s="140" t="s">
        <v>60</v>
      </c>
      <c r="D163" s="235">
        <f>SUM(D160:D162)</f>
        <v>19600</v>
      </c>
      <c r="E163" s="235">
        <f>SUM(E160:E162)</f>
        <v>1539</v>
      </c>
      <c r="F163" s="235">
        <f>SUM(F160:F162)</f>
        <v>7398</v>
      </c>
      <c r="G163" s="235">
        <f>D163-F163</f>
        <v>12202</v>
      </c>
      <c r="H163" s="262">
        <f>SUM(H160:H162)</f>
        <v>2488.998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101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28" t="s">
        <v>1</v>
      </c>
      <c r="C166" s="429"/>
      <c r="D166" s="429"/>
      <c r="E166" s="429"/>
      <c r="F166" s="429"/>
      <c r="G166" s="429"/>
      <c r="H166" s="429"/>
      <c r="I166" s="429"/>
      <c r="J166" s="429"/>
      <c r="K166" s="430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21" t="s">
        <v>2</v>
      </c>
      <c r="D168" s="422"/>
      <c r="E168" s="421" t="s">
        <v>61</v>
      </c>
      <c r="F168" s="422"/>
      <c r="G168" s="421" t="s">
        <v>62</v>
      </c>
      <c r="H168" s="422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99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25" t="s">
        <v>8</v>
      </c>
      <c r="C177" s="426"/>
      <c r="D177" s="426"/>
      <c r="E177" s="426"/>
      <c r="F177" s="426"/>
      <c r="G177" s="426"/>
      <c r="H177" s="426"/>
      <c r="I177" s="426"/>
      <c r="J177" s="426"/>
      <c r="K177" s="427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80" t="str">
        <f>E20</f>
        <v>LANDET KVANTUM UKE 24</v>
      </c>
      <c r="F179" s="81" t="str">
        <f>F20</f>
        <v>LANDET KVANTUM T.O.M UKE 24</v>
      </c>
      <c r="G179" s="81" t="str">
        <f>H20</f>
        <v>RESTKVOTER</v>
      </c>
      <c r="H179" s="108" t="str">
        <f>I20</f>
        <v>LANDET KVANTUM T.O.M. UKE 24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31">
        <f>D181+D182+D183+D184+D185</f>
        <v>20233</v>
      </c>
      <c r="E180" s="379">
        <f>E181+E182+E183+E184+E185</f>
        <v>148</v>
      </c>
      <c r="F180" s="379">
        <f>F181+F182+F183+F184+F185</f>
        <v>16690</v>
      </c>
      <c r="G180" s="379">
        <f>G181+G182+G183+G184+G185</f>
        <v>3543</v>
      </c>
      <c r="H180" s="394">
        <f>H181+H182+H183+H184+H185</f>
        <v>18534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32">
        <v>11120</v>
      </c>
      <c r="E181" s="386"/>
      <c r="F181" s="386">
        <v>13067</v>
      </c>
      <c r="G181" s="376">
        <f t="shared" ref="G181:G187" si="3">D181-F181</f>
        <v>-1947</v>
      </c>
      <c r="H181" s="395">
        <v>16611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32">
        <v>2894</v>
      </c>
      <c r="E182" s="386"/>
      <c r="F182" s="386">
        <v>1432</v>
      </c>
      <c r="G182" s="376">
        <f t="shared" si="3"/>
        <v>1462</v>
      </c>
      <c r="H182" s="395">
        <v>612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32">
        <v>1430</v>
      </c>
      <c r="E183" s="386">
        <v>40</v>
      </c>
      <c r="F183" s="386">
        <v>1653</v>
      </c>
      <c r="G183" s="376">
        <f t="shared" si="3"/>
        <v>-223</v>
      </c>
      <c r="H183" s="395">
        <v>825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32">
        <v>4689</v>
      </c>
      <c r="E184" s="386">
        <v>108</v>
      </c>
      <c r="F184" s="386">
        <v>538</v>
      </c>
      <c r="G184" s="376">
        <f t="shared" si="3"/>
        <v>4151</v>
      </c>
      <c r="H184" s="395">
        <v>486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33">
        <v>100</v>
      </c>
      <c r="E185" s="387"/>
      <c r="F185" s="387"/>
      <c r="G185" s="377">
        <f t="shared" si="3"/>
        <v>100</v>
      </c>
      <c r="H185" s="396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34">
        <v>5500</v>
      </c>
      <c r="E186" s="378">
        <v>79</v>
      </c>
      <c r="F186" s="378">
        <v>3383</v>
      </c>
      <c r="G186" s="378">
        <f t="shared" si="3"/>
        <v>2117</v>
      </c>
      <c r="H186" s="397">
        <v>1567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31">
        <v>8000</v>
      </c>
      <c r="E187" s="379">
        <v>16</v>
      </c>
      <c r="F187" s="379">
        <v>2724</v>
      </c>
      <c r="G187" s="379">
        <f t="shared" si="3"/>
        <v>5276</v>
      </c>
      <c r="H187" s="394">
        <v>1059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32"/>
      <c r="E188" s="376"/>
      <c r="F188" s="376">
        <v>1678</v>
      </c>
      <c r="G188" s="376"/>
      <c r="H188" s="398">
        <v>165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35"/>
      <c r="E189" s="381">
        <f>E187-E188</f>
        <v>16</v>
      </c>
      <c r="F189" s="381">
        <f>F187-F188</f>
        <v>1046</v>
      </c>
      <c r="G189" s="381"/>
      <c r="H189" s="399">
        <f>H187-H188</f>
        <v>894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36">
        <v>11</v>
      </c>
      <c r="E190" s="382"/>
      <c r="F190" s="353">
        <v>2.7336999999999998</v>
      </c>
      <c r="G190" s="353">
        <f>D190-F190</f>
        <v>8.2663000000000011</v>
      </c>
      <c r="H190" s="400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34"/>
      <c r="E191" s="352">
        <v>1</v>
      </c>
      <c r="F191" s="352">
        <v>21</v>
      </c>
      <c r="G191" s="352">
        <f>D191-F191</f>
        <v>-21</v>
      </c>
      <c r="H191" s="397">
        <v>24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244</v>
      </c>
      <c r="F192" s="253">
        <f>F180+F186+F187+F190+F191</f>
        <v>22820.733700000001</v>
      </c>
      <c r="G192" s="253">
        <f>G180+G186+G187+G190+G191</f>
        <v>10923.266299999999</v>
      </c>
      <c r="H192" s="401">
        <f>H180+H186+H187+H190+H191</f>
        <v>21185.015800000001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28" t="s">
        <v>1</v>
      </c>
      <c r="C197" s="429"/>
      <c r="D197" s="429"/>
      <c r="E197" s="429"/>
      <c r="F197" s="429"/>
      <c r="G197" s="429"/>
      <c r="H197" s="429"/>
      <c r="I197" s="429"/>
      <c r="J197" s="429"/>
      <c r="K197" s="430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21" t="s">
        <v>2</v>
      </c>
      <c r="D199" s="422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25" t="s">
        <v>8</v>
      </c>
      <c r="C207" s="426"/>
      <c r="D207" s="426"/>
      <c r="E207" s="426"/>
      <c r="F207" s="426"/>
      <c r="G207" s="426"/>
      <c r="H207" s="426"/>
      <c r="I207" s="426"/>
      <c r="J207" s="426"/>
      <c r="K207" s="427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24</v>
      </c>
      <c r="F209" s="81" t="str">
        <f>F20</f>
        <v>LANDET KVANTUM T.O.M UKE 24</v>
      </c>
      <c r="G209" s="81" t="str">
        <f>H20</f>
        <v>RESTKVOTER</v>
      </c>
      <c r="H209" s="108" t="str">
        <f>I20</f>
        <v>LANDET KVANTUM T.O.M. UKE 24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24</v>
      </c>
      <c r="F210" s="233">
        <v>485</v>
      </c>
      <c r="G210" s="233"/>
      <c r="H210" s="285">
        <v>517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42</v>
      </c>
      <c r="F211" s="233">
        <v>1184</v>
      </c>
      <c r="G211" s="233"/>
      <c r="H211" s="285">
        <v>1067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>
        <v>2</v>
      </c>
      <c r="F213" s="234">
        <v>22</v>
      </c>
      <c r="G213" s="234"/>
      <c r="H213" s="286">
        <v>23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68</v>
      </c>
      <c r="F214" s="235">
        <f>SUM(F210:F213)</f>
        <v>1696.8515</v>
      </c>
      <c r="G214" s="235">
        <f>D214-F214</f>
        <v>3478.1485000000002</v>
      </c>
      <c r="H214" s="262">
        <f>H210+H211+H212+H213</f>
        <v>1608.2322999999999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24
&amp;"-,Normal"&amp;11(iht. motatte landings- og sluttsedler fra fiskesalgslagene; alle tallstørrelser i hele tonn)&amp;R16.06.2015
</oddHeader>
    <oddFooter>&amp;LFiskeridirektoratet&amp;CReguleringsseksjonen&amp;RSynnøve Liabø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UKE_24_2015</vt:lpstr>
      <vt:lpstr>UKE_24_2015!Utskriftsområde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2015-06-16T08:58:23Z</cp:lastPrinted>
  <dcterms:created xsi:type="dcterms:W3CDTF">2011-07-06T12:13:20Z</dcterms:created>
  <dcterms:modified xsi:type="dcterms:W3CDTF">2015-06-16T12:04:08Z</dcterms:modified>
</cp:coreProperties>
</file>