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"/>
    </mc:Choice>
  </mc:AlternateContent>
  <bookViews>
    <workbookView xWindow="0" yWindow="0" windowWidth="28800" windowHeight="12432" tabRatio="413"/>
  </bookViews>
  <sheets>
    <sheet name="UKE_9_2017" sheetId="1" r:id="rId1"/>
  </sheets>
  <definedNames>
    <definedName name="Z_14D440E4_F18A_4F78_9989_38C1B133222D_.wvu.Cols" localSheetId="0" hidden="1">UKE_9_2017!#REF!</definedName>
    <definedName name="Z_14D440E4_F18A_4F78_9989_38C1B133222D_.wvu.PrintArea" localSheetId="0" hidden="1">UKE_9_2017!$B$1:$M$214</definedName>
    <definedName name="Z_14D440E4_F18A_4F78_9989_38C1B133222D_.wvu.Rows" localSheetId="0" hidden="1">UKE_9_2017!$326:$1048576,UKE_9_2017!$215:$325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7" i="1" l="1"/>
  <c r="G91" i="1"/>
  <c r="G27" i="1"/>
  <c r="H137" i="1" l="1"/>
  <c r="H136" i="1"/>
  <c r="H134" i="1"/>
  <c r="H133" i="1"/>
  <c r="H131" i="1"/>
  <c r="H130" i="1"/>
  <c r="H128" i="1"/>
  <c r="H129" i="1"/>
  <c r="H127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2" i="1" s="1"/>
  <c r="I30" i="1"/>
  <c r="I29" i="1"/>
  <c r="I28" i="1"/>
  <c r="I26" i="1"/>
  <c r="I23" i="1"/>
  <c r="I22" i="1"/>
  <c r="I31" i="1"/>
  <c r="I27" i="1"/>
  <c r="I25" i="1" l="1"/>
  <c r="I24" i="1" s="1"/>
  <c r="H89" i="1"/>
  <c r="H88" i="1" s="1"/>
  <c r="E138" i="1" l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8" i="1"/>
  <c r="H97" i="1"/>
  <c r="D91" i="1"/>
  <c r="D90" i="1"/>
  <c r="I89" i="1"/>
  <c r="I88" i="1" s="1"/>
  <c r="G89" i="1"/>
  <c r="F89" i="1"/>
  <c r="F88" i="1" s="1"/>
  <c r="E89" i="1"/>
  <c r="E88" i="1" s="1"/>
  <c r="D89" i="1"/>
  <c r="D88" i="1" s="1"/>
  <c r="D99" i="1" s="1"/>
  <c r="G88" i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G32" i="1"/>
  <c r="F32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<sst xmlns="http://schemas.openxmlformats.org/spreadsheetml/2006/main" count="226" uniqueCount="114">
  <si>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</si>
  <si>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</si>
  <si>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</si>
  <si>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</si>
  <si>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</si>
  <si>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</si>
  <si>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</si>
  <si>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</si>
  <si>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</si>
  <si>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</si>
  <si>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</si>
  <si>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</si>
  <si>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</si>
  <si>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</si>
  <si>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</si>
  <si>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</si>
  <si>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</si>
  <si>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</si>
  <si>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</si>
  <si>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</si>
  <si>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</si>
  <si>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</si>
  <si>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</si>
  <si>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</si>
  <si>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</si>
  <si>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</si>
  <si>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</si>
  <si>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</si>
  <si>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</si>
  <si>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</si>
  <si>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</si>
  <si>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</si>
  <si>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</si>
  <si>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</si>
  <si>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</si>
  <si>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</si>
  <si>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</si>
  <si>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</si>
  <si>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</si>
  <si>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</si>
  <si>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</si>
  <si>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</si>
  <si>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</si>
  <si>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</si>
  <si>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</si>
  <si>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</si>
  <si>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</si>
  <si>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</si>
  <si>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</si>
  <si>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</si>
  <si>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</si>
  <si>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</si>
  <si>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</si>
  <si>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</si>
  <si>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</si>
  <si>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</si>
  <si>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</si>
  <si>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</si>
  <si>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</si>
  <si>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</si>
  <si>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</si>
  <si>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</si>
  <si>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</si>
  <si>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</si>
  <si>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</si>
  <si>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</si>
  <si>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</si>
  <si>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</si>
  <si>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</si>
  <si>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</si>
  <si>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</si>
  <si>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</si>
  <si>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</si>
  <si>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</si>
  <si>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</si>
  <si>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</si>
  <si>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</si>
  <si>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</si>
  <si>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</si>
  <si>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</si>
  <si>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</si>
  <si>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</si>
  <si>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</si>
  <si>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</si>
  <si>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</si>
  <si>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</si>
  <si>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</si>
  <si>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</si>
  <si>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</si>
  <si>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</si>
  <si>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</si>
  <si>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</si>
  <si>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</si>
  <si>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</si>
  <si>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</si>
  <si>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</si>
  <si>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</si>
  <si>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</si>
  <si>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</si>
  <si>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</si>
  <si>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</si>
  <si>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</si>
  <si>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</si>
  <si>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JUSTERTE GRUPPEKVOTER</t>
    </r>
    <r>
      <rPr>
        <b/>
        <vertAlign val="superscript"/>
        <sz val="12"/>
        <rFont val="Calibri"/>
        <family val="2"/>
      </rPr>
      <t>1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</si>
  <si>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</si>
  <si>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</si>
  <si>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</si>
  <si>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Kvoter justert for overføringer av kvantum mellom kvoteår.</t>
    </r>
  </si>
  <si>
    <t>LANDET KVANTUM UKE 9</t>
  </si>
  <si>
    <t>LANDET KVANTUM T.O.M UKE 9</t>
  </si>
  <si>
    <t>LANDET KVANTUM T.O.M. UKE 9 2016</t>
  </si>
  <si>
    <r>
      <t xml:space="preserve">2 </t>
    </r>
    <r>
      <rPr>
        <sz val="9"/>
        <color theme="1"/>
        <rFont val="Calibri"/>
        <family val="2"/>
      </rPr>
      <t>Registrert rekreasjonsfiske utgjør 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</si>
  <si>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52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</si>
  <si>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171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</si>
</sst>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87" zoomScale="90" zoomScaleNormal="115" zoomScalePageLayoutView="90" workbookViewId="0">
      <selection activeCell="J203" sqref="J203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09" t="s">
        <v>88</v>
      </c>
      <c r="C2" s="410"/>
      <c r="D2" s="410"/>
      <c r="E2" s="410"/>
      <c r="F2" s="410"/>
      <c r="G2" s="410"/>
      <c r="H2" s="410"/>
      <c r="I2" s="410"/>
      <c r="J2" s="410"/>
      <c r="K2" s="411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3">
      <c r="B18" s="417" t="s">
        <v>8</v>
      </c>
      <c r="C18" s="418"/>
      <c r="D18" s="418"/>
      <c r="E18" s="418"/>
      <c r="F18" s="418"/>
      <c r="G18" s="418"/>
      <c r="H18" s="418"/>
      <c r="I18" s="418"/>
      <c r="J18" s="418"/>
      <c r="K18" s="419"/>
      <c r="L18" s="208"/>
      <c r="M18" s="208"/>
    </row>
    <row r="19" spans="1:13" ht="12" customHeight="1" thickBot="1" x14ac:dyDescent="0.35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108</v>
      </c>
      <c r="G20" s="344" t="s">
        <v>109</v>
      </c>
      <c r="H20" s="344" t="s">
        <v>84</v>
      </c>
      <c r="I20" s="344" t="s">
        <v>72</v>
      </c>
      <c r="J20" s="345" t="s">
        <v>110</v>
      </c>
      <c r="K20" s="117"/>
      <c r="L20" s="4"/>
      <c r="M20" s="4"/>
    </row>
    <row r="21" spans="1:13" ht="14.1" customHeight="1" x14ac:dyDescent="0.3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434.71050000000002</v>
      </c>
      <c r="G21" s="346">
        <f>G22+G23</f>
        <v>25142.053800000002</v>
      </c>
      <c r="H21" s="346"/>
      <c r="I21" s="346">
        <f>I23+I22</f>
        <v>105766.94620000001</v>
      </c>
      <c r="J21" s="347">
        <f>J23+J22</f>
        <v>26019.7287</v>
      </c>
      <c r="K21" s="129"/>
      <c r="L21" s="158"/>
      <c r="M21" s="158"/>
    </row>
    <row r="22" spans="1:13" ht="14.1" customHeight="1" x14ac:dyDescent="0.3">
      <c r="B22" s="120"/>
      <c r="C22" s="269" t="s">
        <v>12</v>
      </c>
      <c r="D22" s="328">
        <v>129040</v>
      </c>
      <c r="E22" s="348">
        <v>130159</v>
      </c>
      <c r="F22" s="348">
        <v>430.0215</v>
      </c>
      <c r="G22" s="348">
        <v>24985.138800000001</v>
      </c>
      <c r="H22" s="348"/>
      <c r="I22" s="348">
        <f>E22-G22</f>
        <v>105173.8612</v>
      </c>
      <c r="J22" s="349">
        <v>25769.752199999999</v>
      </c>
      <c r="K22" s="129"/>
      <c r="L22" s="158"/>
      <c r="M22" s="158"/>
    </row>
    <row r="23" spans="1:13" ht="14.1" customHeight="1" thickBot="1" x14ac:dyDescent="0.35">
      <c r="B23" s="120"/>
      <c r="C23" s="270" t="s">
        <v>11</v>
      </c>
      <c r="D23" s="342">
        <v>750</v>
      </c>
      <c r="E23" s="350">
        <v>750</v>
      </c>
      <c r="F23" s="350">
        <v>4.6890000000000001</v>
      </c>
      <c r="G23" s="350">
        <v>156.91499999999999</v>
      </c>
      <c r="H23" s="350"/>
      <c r="I23" s="348">
        <f>E23-G23</f>
        <v>593.08500000000004</v>
      </c>
      <c r="J23" s="351">
        <v>249.97649999999999</v>
      </c>
      <c r="K23" s="129"/>
      <c r="L23" s="158"/>
      <c r="M23" s="158"/>
    </row>
    <row r="24" spans="1:13" ht="14.1" customHeight="1" x14ac:dyDescent="0.3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21784.662400000001</v>
      </c>
      <c r="G24" s="346">
        <f>G25+G31+G32</f>
        <v>81092.367750000005</v>
      </c>
      <c r="H24" s="346"/>
      <c r="I24" s="346">
        <f>I25+I31+I32</f>
        <v>187837.63225</v>
      </c>
      <c r="J24" s="347">
        <f>J25+J31+J32</f>
        <v>96062.849199999997</v>
      </c>
      <c r="K24" s="129"/>
      <c r="L24" s="158"/>
      <c r="M24" s="158"/>
    </row>
    <row r="25" spans="1:13" ht="15" customHeight="1" x14ac:dyDescent="0.3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18949.902900000001</v>
      </c>
      <c r="G25" s="352">
        <f>G26+G27+G28+G29</f>
        <v>67050.414850000001</v>
      </c>
      <c r="H25" s="352"/>
      <c r="I25" s="352">
        <f>I26+I27+I28+I29+I30</f>
        <v>145110.58515</v>
      </c>
      <c r="J25" s="353">
        <f>J26+J27+J28+J29+J30</f>
        <v>81217.458400000003</v>
      </c>
      <c r="K25" s="129"/>
      <c r="L25" s="158"/>
      <c r="M25" s="158"/>
    </row>
    <row r="26" spans="1:13" ht="14.1" customHeight="1" x14ac:dyDescent="0.3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5059.9974000000002</v>
      </c>
      <c r="G26" s="354">
        <v>16090.121999999999</v>
      </c>
      <c r="H26" s="354"/>
      <c r="I26" s="354">
        <f t="shared" ref="I26:I31" si="0">E26-G26</f>
        <v>36970.877999999997</v>
      </c>
      <c r="J26" s="355">
        <v>20509.593199999999</v>
      </c>
      <c r="K26" s="129"/>
      <c r="L26" s="158"/>
      <c r="M26" s="158"/>
    </row>
    <row r="27" spans="1:13" ht="14.1" customHeight="1" x14ac:dyDescent="0.3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5413.9074000000001</v>
      </c>
      <c r="G27" s="354">
        <f>20467.5266-45.0675</f>
        <v>20422.4591</v>
      </c>
      <c r="H27" s="354"/>
      <c r="I27" s="354">
        <f t="shared" si="0"/>
        <v>32064.5409</v>
      </c>
      <c r="J27" s="355">
        <v>24260.8613</v>
      </c>
      <c r="K27" s="129"/>
      <c r="L27" s="158"/>
      <c r="M27" s="158"/>
    </row>
    <row r="28" spans="1:13" ht="14.1" customHeight="1" x14ac:dyDescent="0.3">
      <c r="A28" s="22"/>
      <c r="B28" s="131"/>
      <c r="C28" s="274" t="s">
        <v>69</v>
      </c>
      <c r="D28" s="330">
        <v>51454</v>
      </c>
      <c r="E28" s="354">
        <v>55564</v>
      </c>
      <c r="F28" s="354">
        <v>4754.8231999999998</v>
      </c>
      <c r="G28" s="354">
        <v>18134.4804</v>
      </c>
      <c r="H28" s="354"/>
      <c r="I28" s="354">
        <f t="shared" si="0"/>
        <v>37429.5196</v>
      </c>
      <c r="J28" s="355">
        <v>21323.358400000001</v>
      </c>
      <c r="K28" s="129"/>
      <c r="L28" s="158"/>
      <c r="M28" s="158"/>
    </row>
    <row r="29" spans="1:13" ht="14.1" customHeight="1" x14ac:dyDescent="0.3">
      <c r="A29" s="22"/>
      <c r="B29" s="131"/>
      <c r="C29" s="274" t="s">
        <v>25</v>
      </c>
      <c r="D29" s="330">
        <v>34409</v>
      </c>
      <c r="E29" s="354">
        <v>33849</v>
      </c>
      <c r="F29" s="354">
        <v>3721.1749</v>
      </c>
      <c r="G29" s="354">
        <v>12403.353349999999</v>
      </c>
      <c r="H29" s="354"/>
      <c r="I29" s="354">
        <f t="shared" si="0"/>
        <v>21445.646650000002</v>
      </c>
      <c r="J29" s="355">
        <v>15123.645500000001</v>
      </c>
      <c r="K29" s="129"/>
      <c r="L29" s="158"/>
      <c r="M29" s="158"/>
    </row>
    <row r="30" spans="1:13" ht="14.1" customHeight="1" x14ac:dyDescent="0.3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3">
      <c r="A31" s="23"/>
      <c r="B31" s="130"/>
      <c r="C31" s="275" t="s">
        <v>18</v>
      </c>
      <c r="D31" s="329">
        <v>33756</v>
      </c>
      <c r="E31" s="352">
        <v>34484</v>
      </c>
      <c r="F31" s="352">
        <v>220.47890000000001</v>
      </c>
      <c r="G31" s="352">
        <v>7951.1682000000001</v>
      </c>
      <c r="H31" s="352"/>
      <c r="I31" s="352">
        <f t="shared" si="0"/>
        <v>26532.8318</v>
      </c>
      <c r="J31" s="353">
        <v>8301.2983000000004</v>
      </c>
      <c r="K31" s="129"/>
      <c r="L31" s="158"/>
      <c r="M31" s="158"/>
    </row>
    <row r="32" spans="1:13" ht="14.1" customHeight="1" x14ac:dyDescent="0.3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2614.2806</v>
      </c>
      <c r="G32" s="352">
        <f>G33</f>
        <v>6090.7847000000002</v>
      </c>
      <c r="H32" s="352"/>
      <c r="I32" s="352">
        <f>I33+I34</f>
        <v>16194.2153</v>
      </c>
      <c r="J32" s="353">
        <v>6544.0924999999997</v>
      </c>
      <c r="K32" s="129"/>
      <c r="L32" s="158"/>
      <c r="M32" s="158"/>
    </row>
    <row r="33" spans="1:13" ht="14.1" customHeight="1" x14ac:dyDescent="0.3">
      <c r="A33" s="22"/>
      <c r="B33" s="131"/>
      <c r="C33" s="274" t="s">
        <v>10</v>
      </c>
      <c r="D33" s="330">
        <v>22944</v>
      </c>
      <c r="E33" s="354">
        <v>20185</v>
      </c>
      <c r="F33" s="354">
        <v>2614.2806</v>
      </c>
      <c r="G33" s="354">
        <v>6090.7847000000002</v>
      </c>
      <c r="H33" s="354"/>
      <c r="I33" s="354">
        <f>E33-G33</f>
        <v>14094.2153</v>
      </c>
      <c r="J33" s="355">
        <v>4228.1121999999996</v>
      </c>
      <c r="K33" s="129"/>
      <c r="L33" s="158"/>
      <c r="M33" s="158"/>
    </row>
    <row r="34" spans="1:13" ht="14.1" customHeight="1" thickBot="1" x14ac:dyDescent="0.35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41">
        <v>4000</v>
      </c>
      <c r="E35" s="359">
        <v>4000</v>
      </c>
      <c r="F35" s="359">
        <v>116.96</v>
      </c>
      <c r="G35" s="359">
        <v>223.87875</v>
      </c>
      <c r="H35" s="359"/>
      <c r="I35" s="359">
        <f>E35-G35</f>
        <v>3776.1212500000001</v>
      </c>
      <c r="J35" s="360">
        <v>345.99619999999999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32">
        <v>687</v>
      </c>
      <c r="E36" s="333">
        <v>687</v>
      </c>
      <c r="F36" s="333">
        <v>10.390499999999999</v>
      </c>
      <c r="G36" s="333">
        <v>81.099500000000006</v>
      </c>
      <c r="H36" s="333"/>
      <c r="I36" s="359">
        <f>E36-G36</f>
        <v>605.90049999999997</v>
      </c>
      <c r="J36" s="340">
        <v>68.764300000000006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32">
        <v>3000</v>
      </c>
      <c r="E37" s="333">
        <v>3000</v>
      </c>
      <c r="F37" s="333"/>
      <c r="G37" s="333"/>
      <c r="H37" s="333"/>
      <c r="I37" s="359">
        <f>E37-G37</f>
        <v>3000</v>
      </c>
      <c r="J37" s="340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32">
        <v>7000</v>
      </c>
      <c r="E38" s="333">
        <v>7000</v>
      </c>
      <c r="F38" s="333">
        <v>64.076899999999995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22410.800300000003</v>
      </c>
      <c r="G40" s="199">
        <f>G21+G24+G35+G36+G37+G38+G39</f>
        <v>113539.3998</v>
      </c>
      <c r="H40" s="199">
        <f>H26+H27+H28+H29+H33</f>
        <v>0</v>
      </c>
      <c r="I40" s="199">
        <f>I21+I24+I35+I36+I37+I38+I39</f>
        <v>300986.60020000004</v>
      </c>
      <c r="J40" s="211">
        <f>J21+J24+J35+J36+J37+J38+J39</f>
        <v>129497.33839999999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113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32" t="s">
        <v>2</v>
      </c>
      <c r="D49" s="433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8"/>
      <c r="M55" s="208"/>
    </row>
    <row r="56" spans="2:13" s="3" customFormat="1" ht="47.4" thickBot="1" x14ac:dyDescent="0.35">
      <c r="B56" s="143"/>
      <c r="C56" s="180" t="s">
        <v>19</v>
      </c>
      <c r="D56" s="198" t="s">
        <v>20</v>
      </c>
      <c r="E56" s="196" t="str">
        <f>F20</f>
        <v>LANDET KVANTUM UKE 9</v>
      </c>
      <c r="F56" s="196" t="str">
        <f>G20</f>
        <v>LANDET KVANTUM T.O.M UKE 9</v>
      </c>
      <c r="G56" s="196" t="str">
        <f>I20</f>
        <v>RESTKVOTER</v>
      </c>
      <c r="H56" s="197" t="str">
        <f>J20</f>
        <v>LANDET KVANTUM T.O.M. UKE 9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149" t="s">
        <v>35</v>
      </c>
      <c r="D57" s="424"/>
      <c r="E57" s="365"/>
      <c r="F57" s="365">
        <v>30.0321</v>
      </c>
      <c r="G57" s="429"/>
      <c r="H57" s="242">
        <v>33.259099999999997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25"/>
      <c r="E58" s="366">
        <v>0.19309999999999999</v>
      </c>
      <c r="F58" s="366">
        <v>115.28</v>
      </c>
      <c r="G58" s="430"/>
      <c r="H58" s="324">
        <v>140.54220000000001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26"/>
      <c r="E59" s="367"/>
      <c r="F59" s="367">
        <v>2.5192000000000001</v>
      </c>
      <c r="G59" s="431"/>
      <c r="H59" s="325">
        <v>5.3517000000000001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68">
        <v>7100</v>
      </c>
      <c r="E60" s="369">
        <f>SUM(E61:E63)</f>
        <v>5.8235999999999999</v>
      </c>
      <c r="F60" s="369">
        <f>F61+F62+F63</f>
        <v>17.109300000000001</v>
      </c>
      <c r="G60" s="369">
        <f>D60-F60</f>
        <v>7082.8906999999999</v>
      </c>
      <c r="H60" s="370">
        <f>H61+H62+H63</f>
        <v>12.870699999999999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9"/>
      <c r="E61" s="235">
        <v>1.19</v>
      </c>
      <c r="F61" s="235">
        <v>3.6612</v>
      </c>
      <c r="G61" s="235"/>
      <c r="H61" s="237">
        <v>1.3972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9"/>
      <c r="E62" s="235">
        <v>2.5171000000000001</v>
      </c>
      <c r="F62" s="235">
        <v>7.2713999999999999</v>
      </c>
      <c r="G62" s="235"/>
      <c r="H62" s="237">
        <v>3.5867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50"/>
      <c r="E63" s="241">
        <v>2.1164999999999998</v>
      </c>
      <c r="F63" s="241">
        <v>6.1767000000000003</v>
      </c>
      <c r="G63" s="241"/>
      <c r="H63" s="237">
        <v>7.8868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/>
      <c r="G64" s="236">
        <f>D64-F64</f>
        <v>85</v>
      </c>
      <c r="H64" s="238"/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3">
        <v>0.7712</v>
      </c>
      <c r="F65" s="243">
        <v>2.5122</v>
      </c>
      <c r="G65" s="243"/>
      <c r="H65" s="307">
        <v>0.34239999999999998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6.7879000000000005</v>
      </c>
      <c r="F66" s="312">
        <f>F57+F58+F59+F60+F64+F65</f>
        <v>167.4528</v>
      </c>
      <c r="G66" s="203">
        <f>D66-F66</f>
        <v>12057.547200000001</v>
      </c>
      <c r="H66" s="211">
        <f>H57+H58+H59+H60+H64+H65</f>
        <v>192.36609999999999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27"/>
      <c r="D67" s="427"/>
      <c r="E67" s="427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15" t="s">
        <v>2</v>
      </c>
      <c r="D74" s="416"/>
      <c r="E74" s="415" t="s">
        <v>20</v>
      </c>
      <c r="F74" s="420"/>
      <c r="G74" s="415" t="s">
        <v>21</v>
      </c>
      <c r="H74" s="416"/>
      <c r="I74" s="158"/>
      <c r="J74" s="158"/>
      <c r="K74" s="116"/>
      <c r="L74" s="137"/>
      <c r="M74" s="137"/>
    </row>
    <row r="75" spans="2:13" ht="16.2" x14ac:dyDescent="0.3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4.4" x14ac:dyDescent="0.3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6.8" thickBot="1" x14ac:dyDescent="0.35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5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3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3">
      <c r="B80" s="257"/>
      <c r="C80" s="428" t="s">
        <v>97</v>
      </c>
      <c r="D80" s="428"/>
      <c r="E80" s="428"/>
      <c r="F80" s="428"/>
      <c r="G80" s="428"/>
      <c r="H80" s="428"/>
      <c r="I80" s="264"/>
      <c r="J80" s="265"/>
      <c r="K80" s="262"/>
      <c r="L80" s="265"/>
      <c r="M80" s="119"/>
    </row>
    <row r="81" spans="1:13" ht="6" customHeight="1" thickBot="1" x14ac:dyDescent="0.35">
      <c r="B81" s="257"/>
      <c r="C81" s="428"/>
      <c r="D81" s="428"/>
      <c r="E81" s="428"/>
      <c r="F81" s="428"/>
      <c r="G81" s="428"/>
      <c r="H81" s="428"/>
      <c r="I81" s="265"/>
      <c r="J81" s="265"/>
      <c r="K81" s="262"/>
      <c r="L81" s="265"/>
      <c r="M81" s="119"/>
    </row>
    <row r="82" spans="1:13" ht="14.1" customHeight="1" x14ac:dyDescent="0.3">
      <c r="B82" s="421" t="s">
        <v>8</v>
      </c>
      <c r="C82" s="422"/>
      <c r="D82" s="422"/>
      <c r="E82" s="422"/>
      <c r="F82" s="422"/>
      <c r="G82" s="422"/>
      <c r="H82" s="422"/>
      <c r="I82" s="422"/>
      <c r="J82" s="422"/>
      <c r="K82" s="423"/>
      <c r="L82" s="302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9</v>
      </c>
      <c r="G84" s="196" t="str">
        <f>G20</f>
        <v>LANDET KVANTUM T.O.M UKE 9</v>
      </c>
      <c r="H84" s="196" t="str">
        <f>I20</f>
        <v>RESTKVOTER</v>
      </c>
      <c r="I84" s="197" t="str">
        <f>J20</f>
        <v>LANDET KVANTUM T.O.M. UKE 9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687.42560000000003</v>
      </c>
      <c r="G85" s="346">
        <f>G86+G87</f>
        <v>9869.2304999999997</v>
      </c>
      <c r="H85" s="346">
        <f>H86+H87</f>
        <v>40431.769500000002</v>
      </c>
      <c r="I85" s="347">
        <f>I86+I87</f>
        <v>8934.1077999999998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9" t="s">
        <v>12</v>
      </c>
      <c r="D86" s="328">
        <v>42974</v>
      </c>
      <c r="E86" s="348">
        <v>49551</v>
      </c>
      <c r="F86" s="348">
        <v>685.27800000000002</v>
      </c>
      <c r="G86" s="348">
        <v>9739.1600999999991</v>
      </c>
      <c r="H86" s="348">
        <f>E86-G86</f>
        <v>39811.839899999999</v>
      </c>
      <c r="I86" s="349">
        <v>8814.0115999999998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62" t="s">
        <v>11</v>
      </c>
      <c r="D87" s="342">
        <v>750</v>
      </c>
      <c r="E87" s="350">
        <v>750</v>
      </c>
      <c r="F87" s="350">
        <v>2.1476000000000002</v>
      </c>
      <c r="G87" s="350">
        <v>130.07040000000001</v>
      </c>
      <c r="H87" s="350">
        <f>E87-G87</f>
        <v>619.92959999999994</v>
      </c>
      <c r="I87" s="351">
        <v>120.0962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1560.5037000000002</v>
      </c>
      <c r="G88" s="346">
        <f t="shared" si="2"/>
        <v>13916.339</v>
      </c>
      <c r="H88" s="346">
        <f>H89+H94+H95</f>
        <v>63508.661000000007</v>
      </c>
      <c r="I88" s="347">
        <f t="shared" si="2"/>
        <v>15927.423700000001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1190.6774</v>
      </c>
      <c r="G89" s="352">
        <f t="shared" si="3"/>
        <v>7410.7047000000002</v>
      </c>
      <c r="H89" s="352">
        <f>H90+H91+H92+H93</f>
        <v>50175.295300000005</v>
      </c>
      <c r="I89" s="353">
        <f t="shared" si="3"/>
        <v>12309.517800000001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238.96639999999999</v>
      </c>
      <c r="G90" s="354">
        <v>1955.3570999999999</v>
      </c>
      <c r="H90" s="354">
        <f t="shared" ref="H90:H96" si="4">E90-G90</f>
        <v>15700.642900000001</v>
      </c>
      <c r="I90" s="355">
        <v>2435.0463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315.12639999999999</v>
      </c>
      <c r="G91" s="354">
        <f>2529.4309-3.6445</f>
        <v>2525.7864</v>
      </c>
      <c r="H91" s="354">
        <f t="shared" si="4"/>
        <v>13928.213599999999</v>
      </c>
      <c r="I91" s="355">
        <v>3157.2604000000001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4" t="s">
        <v>24</v>
      </c>
      <c r="D92" s="330">
        <v>15573</v>
      </c>
      <c r="E92" s="354">
        <v>17916</v>
      </c>
      <c r="F92" s="354">
        <v>396.84679999999997</v>
      </c>
      <c r="G92" s="354">
        <v>2167.8753999999999</v>
      </c>
      <c r="H92" s="354">
        <f t="shared" si="4"/>
        <v>15748.124599999999</v>
      </c>
      <c r="I92" s="355">
        <v>3323.3946000000001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4" t="s">
        <v>25</v>
      </c>
      <c r="D93" s="330">
        <v>8605</v>
      </c>
      <c r="E93" s="354">
        <v>5560</v>
      </c>
      <c r="F93" s="354">
        <v>239.73779999999999</v>
      </c>
      <c r="G93" s="354">
        <v>761.68579999999997</v>
      </c>
      <c r="H93" s="354">
        <f t="shared" si="4"/>
        <v>4798.3141999999998</v>
      </c>
      <c r="I93" s="355">
        <v>3393.8164999999999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5" t="s">
        <v>32</v>
      </c>
      <c r="D94" s="329">
        <v>12841</v>
      </c>
      <c r="E94" s="352">
        <v>13273</v>
      </c>
      <c r="F94" s="352">
        <v>247.8476</v>
      </c>
      <c r="G94" s="352">
        <v>5874.1526000000003</v>
      </c>
      <c r="H94" s="352">
        <f t="shared" si="4"/>
        <v>7398.8473999999997</v>
      </c>
      <c r="I94" s="353">
        <v>2879.1511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6" t="s">
        <v>63</v>
      </c>
      <c r="D95" s="338">
        <v>5707</v>
      </c>
      <c r="E95" s="363">
        <v>6566</v>
      </c>
      <c r="F95" s="363">
        <v>121.9787</v>
      </c>
      <c r="G95" s="363">
        <v>631.48170000000005</v>
      </c>
      <c r="H95" s="363">
        <f t="shared" si="4"/>
        <v>5934.5182999999997</v>
      </c>
      <c r="I95" s="364">
        <v>738.75480000000005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41">
        <v>309</v>
      </c>
      <c r="E96" s="359">
        <v>309</v>
      </c>
      <c r="F96" s="359">
        <v>0.15840000000000001</v>
      </c>
      <c r="G96" s="359">
        <v>13.4819</v>
      </c>
      <c r="H96" s="359">
        <f t="shared" si="4"/>
        <v>295.5181</v>
      </c>
      <c r="I96" s="360">
        <v>9.1824999999999992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32">
        <v>300</v>
      </c>
      <c r="E97" s="333">
        <v>300</v>
      </c>
      <c r="F97" s="333">
        <v>1.7504</v>
      </c>
      <c r="G97" s="333">
        <v>300</v>
      </c>
      <c r="H97" s="333">
        <f t="shared" ref="H97:H98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7" t="s">
        <v>14</v>
      </c>
      <c r="D98" s="332"/>
      <c r="E98" s="333"/>
      <c r="F98" s="333"/>
      <c r="G98" s="333"/>
      <c r="H98" s="333">
        <f t="shared" si="5"/>
        <v>0</v>
      </c>
      <c r="I98" s="340"/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2249.8380999999999</v>
      </c>
      <c r="G99" s="226">
        <f t="shared" si="6"/>
        <v>24099.051399999997</v>
      </c>
      <c r="H99" s="226">
        <f>H85+H88+H96+H97+H98</f>
        <v>104235.94860000002</v>
      </c>
      <c r="I99" s="200">
        <f t="shared" si="6"/>
        <v>25170.714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111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12" t="s">
        <v>1</v>
      </c>
      <c r="C107" s="413"/>
      <c r="D107" s="413"/>
      <c r="E107" s="413"/>
      <c r="F107" s="413"/>
      <c r="G107" s="413"/>
      <c r="H107" s="413"/>
      <c r="I107" s="413"/>
      <c r="J107" s="413"/>
      <c r="K107" s="414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15" t="s">
        <v>2</v>
      </c>
      <c r="D109" s="416"/>
      <c r="E109" s="415" t="s">
        <v>20</v>
      </c>
      <c r="F109" s="416"/>
      <c r="G109" s="415" t="s">
        <v>21</v>
      </c>
      <c r="H109" s="416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106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9</v>
      </c>
      <c r="G118" s="196" t="str">
        <f>G20</f>
        <v>LANDET KVANTUM T.O.M UKE 9</v>
      </c>
      <c r="H118" s="196" t="str">
        <f>I20</f>
        <v>RESTKVOTER</v>
      </c>
      <c r="I118" s="197" t="str">
        <f>J20</f>
        <v>LANDET KVANTUM T.O.M. UKE 9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1935.0723</v>
      </c>
      <c r="G119" s="365">
        <f>G120+G121+G122</f>
        <v>8174.4856999999993</v>
      </c>
      <c r="H119" s="365">
        <f>D119-G119</f>
        <v>40382.514300000003</v>
      </c>
      <c r="I119" s="375">
        <f>I120+I121+I122</f>
        <v>5180.5870000000004</v>
      </c>
      <c r="J119" s="158"/>
      <c r="K119" s="129"/>
      <c r="L119" s="158"/>
      <c r="M119" s="158"/>
    </row>
    <row r="120" spans="2:13" ht="14.1" customHeight="1" x14ac:dyDescent="0.3">
      <c r="B120" s="9"/>
      <c r="C120" s="269" t="s">
        <v>12</v>
      </c>
      <c r="D120" s="376">
        <v>38846</v>
      </c>
      <c r="E120" s="253">
        <v>39955</v>
      </c>
      <c r="F120" s="377">
        <v>1635.0911000000001</v>
      </c>
      <c r="G120" s="377">
        <v>6117.3964999999998</v>
      </c>
      <c r="H120" s="377">
        <f t="shared" ref="H120:H126" si="7">E120-G120</f>
        <v>33837.603499999997</v>
      </c>
      <c r="I120" s="378">
        <v>3393.4893000000002</v>
      </c>
      <c r="J120" s="158"/>
      <c r="K120" s="129"/>
      <c r="L120" s="158"/>
      <c r="M120" s="158"/>
    </row>
    <row r="121" spans="2:13" ht="14.1" customHeight="1" x14ac:dyDescent="0.3">
      <c r="B121" s="9"/>
      <c r="C121" s="269" t="s">
        <v>11</v>
      </c>
      <c r="D121" s="376">
        <v>9211</v>
      </c>
      <c r="E121" s="253">
        <v>9140</v>
      </c>
      <c r="F121" s="377">
        <v>299.9812</v>
      </c>
      <c r="G121" s="377">
        <v>2057.0891999999999</v>
      </c>
      <c r="H121" s="377">
        <f t="shared" si="7"/>
        <v>7082.9107999999997</v>
      </c>
      <c r="I121" s="378">
        <v>1787.0977</v>
      </c>
      <c r="J121" s="158"/>
      <c r="K121" s="129"/>
      <c r="L121" s="158"/>
      <c r="M121" s="158"/>
    </row>
    <row r="122" spans="2:13" ht="15" thickBot="1" x14ac:dyDescent="0.35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71" t="s">
        <v>41</v>
      </c>
      <c r="D123" s="382">
        <v>32809</v>
      </c>
      <c r="E123" s="304">
        <v>31815</v>
      </c>
      <c r="F123" s="309"/>
      <c r="G123" s="309">
        <v>501.084</v>
      </c>
      <c r="H123" s="308">
        <f t="shared" si="7"/>
        <v>31313.916000000001</v>
      </c>
      <c r="I123" s="310">
        <v>532.47500000000002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1754.0317999999997</v>
      </c>
      <c r="G124" s="384">
        <f>G133+G130+G125</f>
        <v>12485.981399999999</v>
      </c>
      <c r="H124" s="384">
        <f t="shared" si="7"/>
        <v>38942.018600000003</v>
      </c>
      <c r="I124" s="385">
        <f>I125+I130+I133</f>
        <v>19434.087899999999</v>
      </c>
      <c r="J124" s="119"/>
      <c r="K124" s="129"/>
      <c r="L124" s="158"/>
      <c r="M124" s="158"/>
    </row>
    <row r="125" spans="2:13" ht="15.75" customHeight="1" x14ac:dyDescent="0.3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1324.78</v>
      </c>
      <c r="G125" s="387">
        <f>G126+G127+G129+G128</f>
        <v>10612.518899999999</v>
      </c>
      <c r="H125" s="387">
        <f t="shared" si="7"/>
        <v>27637.481100000001</v>
      </c>
      <c r="I125" s="388">
        <f>I126+I127+I128+I129</f>
        <v>16974.0916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4" t="s">
        <v>22</v>
      </c>
      <c r="D126" s="389">
        <v>10943</v>
      </c>
      <c r="E126" s="249">
        <v>12070</v>
      </c>
      <c r="F126" s="390">
        <v>273.46820000000002</v>
      </c>
      <c r="G126" s="390">
        <v>2125.6005</v>
      </c>
      <c r="H126" s="390">
        <f t="shared" si="7"/>
        <v>9944.3994999999995</v>
      </c>
      <c r="I126" s="391">
        <v>2520.7525000000001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4" t="s">
        <v>23</v>
      </c>
      <c r="D127" s="389">
        <v>10198</v>
      </c>
      <c r="E127" s="249">
        <v>10860</v>
      </c>
      <c r="F127" s="390">
        <v>419.94119999999998</v>
      </c>
      <c r="G127" s="390">
        <f>3422.9419-7.073</f>
        <v>3415.8688999999999</v>
      </c>
      <c r="H127" s="390">
        <f t="shared" ref="H127:H135" si="8">E127-G127</f>
        <v>7444.1311000000005</v>
      </c>
      <c r="I127" s="391">
        <v>5156.0937000000004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4" t="s">
        <v>24</v>
      </c>
      <c r="D128" s="389">
        <v>9687</v>
      </c>
      <c r="E128" s="249">
        <v>9306</v>
      </c>
      <c r="F128" s="390">
        <v>268.87810000000002</v>
      </c>
      <c r="G128" s="390">
        <v>2876.8580999999999</v>
      </c>
      <c r="H128" s="390">
        <f t="shared" ref="H128:H134" si="9">E128-G128</f>
        <v>6429.1419000000005</v>
      </c>
      <c r="I128" s="391">
        <v>5170.4984000000004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4" t="s">
        <v>25</v>
      </c>
      <c r="D129" s="389">
        <v>7406</v>
      </c>
      <c r="E129" s="249">
        <v>6014</v>
      </c>
      <c r="F129" s="390">
        <v>362.49250000000001</v>
      </c>
      <c r="G129" s="390">
        <v>2194.1914000000002</v>
      </c>
      <c r="H129" s="390">
        <f t="shared" si="9"/>
        <v>3819.8085999999998</v>
      </c>
      <c r="I129" s="391">
        <v>4126.7470000000003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230.8809</v>
      </c>
      <c r="G130" s="393">
        <v>373.82600000000002</v>
      </c>
      <c r="H130" s="393">
        <f t="shared" si="9"/>
        <v>5696.174</v>
      </c>
      <c r="I130" s="394">
        <v>693.68809999999996</v>
      </c>
      <c r="J130" s="39"/>
      <c r="K130" s="129"/>
      <c r="L130" s="158"/>
      <c r="M130" s="158"/>
    </row>
    <row r="131" spans="2:13" ht="14.1" customHeight="1" x14ac:dyDescent="0.3">
      <c r="B131" s="9"/>
      <c r="C131" s="274" t="s">
        <v>43</v>
      </c>
      <c r="D131" s="389">
        <v>4986</v>
      </c>
      <c r="E131" s="305">
        <v>5570</v>
      </c>
      <c r="F131" s="395">
        <v>230.64490000000001</v>
      </c>
      <c r="G131" s="395">
        <v>373.05930000000001</v>
      </c>
      <c r="H131" s="395">
        <f t="shared" si="9"/>
        <v>5196.9407000000001</v>
      </c>
      <c r="I131" s="396">
        <v>682.37300000000005</v>
      </c>
      <c r="J131" s="119"/>
      <c r="K131" s="129"/>
      <c r="L131" s="158"/>
      <c r="M131" s="158"/>
    </row>
    <row r="132" spans="2:13" ht="14.1" customHeight="1" x14ac:dyDescent="0.3">
      <c r="B132" s="20"/>
      <c r="C132" s="274" t="s">
        <v>44</v>
      </c>
      <c r="D132" s="389">
        <v>500</v>
      </c>
      <c r="E132" s="305">
        <v>500</v>
      </c>
      <c r="F132" s="395">
        <f>F130-F131</f>
        <v>0.23599999999999</v>
      </c>
      <c r="G132" s="395">
        <f>G130-G131</f>
        <v>0.76670000000001437</v>
      </c>
      <c r="H132" s="395">
        <f t="shared" si="9"/>
        <v>499.23329999999999</v>
      </c>
      <c r="I132" s="396">
        <f>I130-I131</f>
        <v>11.315099999999916</v>
      </c>
      <c r="J132" s="39"/>
      <c r="K132" s="129"/>
      <c r="L132" s="158"/>
      <c r="M132" s="158"/>
    </row>
    <row r="133" spans="2:13" ht="15" thickBot="1" x14ac:dyDescent="0.35">
      <c r="B133" s="9"/>
      <c r="C133" s="276" t="s">
        <v>63</v>
      </c>
      <c r="D133" s="397">
        <v>6982</v>
      </c>
      <c r="E133" s="266">
        <v>7108</v>
      </c>
      <c r="F133" s="398">
        <v>198.37090000000001</v>
      </c>
      <c r="G133" s="398">
        <v>1499.6365000000001</v>
      </c>
      <c r="H133" s="398">
        <f t="shared" si="9"/>
        <v>5608.3634999999995</v>
      </c>
      <c r="I133" s="399">
        <v>1766.3081999999999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7" t="s">
        <v>13</v>
      </c>
      <c r="D134" s="231">
        <v>132</v>
      </c>
      <c r="E134" s="373">
        <v>132</v>
      </c>
      <c r="F134" s="373">
        <v>0.74539999999999995</v>
      </c>
      <c r="G134" s="373">
        <v>4.2843</v>
      </c>
      <c r="H134" s="373">
        <f t="shared" si="9"/>
        <v>127.7157</v>
      </c>
      <c r="I134" s="400">
        <v>2.1972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2" t="s">
        <v>71</v>
      </c>
      <c r="D135" s="401">
        <v>2000</v>
      </c>
      <c r="E135" s="306">
        <v>2000</v>
      </c>
      <c r="F135" s="309">
        <v>10.757300000000001</v>
      </c>
      <c r="G135" s="309">
        <v>2000</v>
      </c>
      <c r="H135" s="309">
        <f t="shared" si="8"/>
        <v>0</v>
      </c>
      <c r="I135" s="311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403"/>
      <c r="E137" s="229"/>
      <c r="F137" s="243"/>
      <c r="G137" s="243">
        <v>4</v>
      </c>
      <c r="H137" s="243">
        <f>E137-G137</f>
        <v>-4</v>
      </c>
      <c r="I137" s="307">
        <v>9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3700.6067999999996</v>
      </c>
      <c r="G138" s="203">
        <f>G119+G123+G124+G134+G135+G136+G137</f>
        <v>23240.015399999997</v>
      </c>
      <c r="H138" s="203">
        <f>E138-G138</f>
        <v>111979.9846</v>
      </c>
      <c r="I138" s="211">
        <f>I119+I123+I124+I134+I135+I136+I137</f>
        <v>27158.347099999999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112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32" t="s">
        <v>2</v>
      </c>
      <c r="D148" s="433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47.4" thickBot="1" x14ac:dyDescent="0.35">
      <c r="B157" s="120"/>
      <c r="C157" s="107" t="s">
        <v>19</v>
      </c>
      <c r="D157" s="114" t="s">
        <v>20</v>
      </c>
      <c r="E157" s="70" t="str">
        <f>F20</f>
        <v>LANDET KVANTUM UKE 9</v>
      </c>
      <c r="F157" s="70" t="str">
        <f>G20</f>
        <v>LANDET KVANTUM T.O.M UKE 9</v>
      </c>
      <c r="G157" s="70" t="str">
        <f>I20</f>
        <v>RESTKVOTER</v>
      </c>
      <c r="H157" s="93" t="str">
        <f>J20</f>
        <v>LANDET KVANTUM T.O.M. UKE 9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3.6999999999999998E-2</v>
      </c>
      <c r="F158" s="185">
        <v>175.31720000000001</v>
      </c>
      <c r="G158" s="185">
        <f>D158-F158</f>
        <v>17301.682799999999</v>
      </c>
      <c r="H158" s="223">
        <v>229.32130000000001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4.3999999999999997E-2</v>
      </c>
      <c r="G159" s="185">
        <f>D159-F159</f>
        <v>99.956000000000003</v>
      </c>
      <c r="H159" s="223">
        <v>1.9590000000000001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3.6999999999999998E-2</v>
      </c>
      <c r="F161" s="187">
        <f>SUM(F158:F160)</f>
        <v>175.36120000000003</v>
      </c>
      <c r="G161" s="187">
        <f>D161-F161</f>
        <v>17424.638800000001</v>
      </c>
      <c r="H161" s="210">
        <f>SUM(H158:H160)</f>
        <v>231.28030000000001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37" t="s">
        <v>1</v>
      </c>
      <c r="C164" s="438"/>
      <c r="D164" s="438"/>
      <c r="E164" s="438"/>
      <c r="F164" s="438"/>
      <c r="G164" s="438"/>
      <c r="H164" s="438"/>
      <c r="I164" s="438"/>
      <c r="J164" s="438"/>
      <c r="K164" s="439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32" t="s">
        <v>2</v>
      </c>
      <c r="D166" s="433"/>
      <c r="E166" s="432" t="s">
        <v>56</v>
      </c>
      <c r="F166" s="433"/>
      <c r="G166" s="432" t="s">
        <v>57</v>
      </c>
      <c r="H166" s="433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34" t="s">
        <v>8</v>
      </c>
      <c r="C175" s="435"/>
      <c r="D175" s="435"/>
      <c r="E175" s="435"/>
      <c r="F175" s="435"/>
      <c r="G175" s="435"/>
      <c r="H175" s="435"/>
      <c r="I175" s="435"/>
      <c r="J175" s="435"/>
      <c r="K175" s="436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43" t="s">
        <v>103</v>
      </c>
      <c r="F177" s="227" t="str">
        <f>F20</f>
        <v>LANDET KVANTUM UKE 9</v>
      </c>
      <c r="G177" s="70" t="str">
        <f>G20</f>
        <v>LANDET KVANTUM T.O.M UKE 9</v>
      </c>
      <c r="H177" s="70" t="str">
        <f>I20</f>
        <v>RESTKVOTER</v>
      </c>
      <c r="I177" s="93" t="str">
        <f>J20</f>
        <v>LANDET KVANTUM T.O.M. UKE 9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924.60680000000002</v>
      </c>
      <c r="G178" s="316">
        <f t="shared" si="10"/>
        <v>6401.6916000000001</v>
      </c>
      <c r="H178" s="316">
        <f t="shared" si="10"/>
        <v>33478.308399999994</v>
      </c>
      <c r="I178" s="321">
        <f t="shared" si="10"/>
        <v>5812.0249999999996</v>
      </c>
      <c r="J178" s="81"/>
      <c r="K178" s="58"/>
      <c r="L178" s="194"/>
      <c r="M178" s="194"/>
    </row>
    <row r="179" spans="1:13" ht="14.1" customHeight="1" x14ac:dyDescent="0.3">
      <c r="B179" s="50"/>
      <c r="C179" s="303" t="s">
        <v>12</v>
      </c>
      <c r="D179" s="297">
        <v>24096</v>
      </c>
      <c r="E179" s="314">
        <v>25535</v>
      </c>
      <c r="F179" s="314">
        <v>909.94659999999999</v>
      </c>
      <c r="G179" s="314">
        <v>5758.1323000000002</v>
      </c>
      <c r="H179" s="314">
        <f>E179-G179</f>
        <v>19776.867699999999</v>
      </c>
      <c r="I179" s="319">
        <v>5006.2191999999995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7">
        <v>6272</v>
      </c>
      <c r="E180" s="314">
        <v>6646</v>
      </c>
      <c r="F180" s="314"/>
      <c r="G180" s="314">
        <v>325.8383</v>
      </c>
      <c r="H180" s="314">
        <f t="shared" ref="H180:H182" si="11">E180-G180</f>
        <v>6320.1616999999997</v>
      </c>
      <c r="I180" s="319"/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7">
        <v>1758</v>
      </c>
      <c r="E181" s="314">
        <v>1794</v>
      </c>
      <c r="F181" s="314">
        <v>6.3840000000000003</v>
      </c>
      <c r="G181" s="314">
        <v>303.62220000000002</v>
      </c>
      <c r="H181" s="314">
        <f t="shared" si="11"/>
        <v>1490.3778</v>
      </c>
      <c r="I181" s="319">
        <v>786.56799999999998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7">
        <v>5883</v>
      </c>
      <c r="E182" s="314">
        <v>5905</v>
      </c>
      <c r="F182" s="314">
        <v>8.2761999999999993</v>
      </c>
      <c r="G182" s="314">
        <v>14.098800000000001</v>
      </c>
      <c r="H182" s="314">
        <f t="shared" si="11"/>
        <v>5890.9012000000002</v>
      </c>
      <c r="I182" s="319">
        <v>19.2378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5">
        <v>5500</v>
      </c>
      <c r="F183" s="315"/>
      <c r="G183" s="315">
        <v>33.130000000000003</v>
      </c>
      <c r="H183" s="315">
        <f>E183-G183</f>
        <v>5466.87</v>
      </c>
      <c r="I183" s="320">
        <v>74.03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6">
        <v>8000</v>
      </c>
      <c r="F184" s="316">
        <f>F185+F186</f>
        <v>18.329000000000001</v>
      </c>
      <c r="G184" s="316">
        <f>G185+G186</f>
        <v>2219.8078</v>
      </c>
      <c r="H184" s="316">
        <f>E184-G184</f>
        <v>5780.1921999999995</v>
      </c>
      <c r="I184" s="321">
        <f>I185+I186</f>
        <v>1200.3186000000001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7"/>
      <c r="E185" s="314"/>
      <c r="F185" s="314"/>
      <c r="G185" s="314">
        <v>1086.3506</v>
      </c>
      <c r="H185" s="314"/>
      <c r="I185" s="319">
        <v>754.7441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7"/>
      <c r="F186" s="317">
        <v>18.329000000000001</v>
      </c>
      <c r="G186" s="317">
        <v>1133.4572000000001</v>
      </c>
      <c r="H186" s="317"/>
      <c r="I186" s="322">
        <v>445.5745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8">
        <v>10</v>
      </c>
      <c r="E187" s="318">
        <v>10</v>
      </c>
      <c r="F187" s="318">
        <v>5.6399999999999999E-2</v>
      </c>
      <c r="G187" s="318">
        <v>0.28999999999999998</v>
      </c>
      <c r="H187" s="318">
        <f>E187-G187</f>
        <v>9.7100000000000009</v>
      </c>
      <c r="I187" s="323">
        <v>0.2838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5"/>
      <c r="F188" s="315">
        <v>0.53239999999999998</v>
      </c>
      <c r="G188" s="315">
        <v>5</v>
      </c>
      <c r="H188" s="315">
        <f>D188-G188</f>
        <v>-5</v>
      </c>
      <c r="I188" s="320">
        <v>18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943.52460000000008</v>
      </c>
      <c r="G189" s="203">
        <f>G178+G183+G184+G187+G188</f>
        <v>8659.9194000000007</v>
      </c>
      <c r="H189" s="203">
        <f>H178+H183+H184+H187+H188</f>
        <v>44730.080599999994</v>
      </c>
      <c r="I189" s="200">
        <f>I178+I183+I184+I187+I188</f>
        <v>7104.6573999999991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406" t="s">
        <v>107</v>
      </c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37" t="s">
        <v>1</v>
      </c>
      <c r="C194" s="438"/>
      <c r="D194" s="438"/>
      <c r="E194" s="438"/>
      <c r="F194" s="438"/>
      <c r="G194" s="438"/>
      <c r="H194" s="438"/>
      <c r="I194" s="438"/>
      <c r="J194" s="438"/>
      <c r="K194" s="439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32" t="s">
        <v>2</v>
      </c>
      <c r="D196" s="433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8" t="s">
        <v>104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34" t="s">
        <v>8</v>
      </c>
      <c r="C204" s="435"/>
      <c r="D204" s="435"/>
      <c r="E204" s="435"/>
      <c r="F204" s="435"/>
      <c r="G204" s="435"/>
      <c r="H204" s="435"/>
      <c r="I204" s="435"/>
      <c r="J204" s="435"/>
      <c r="K204" s="436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9</v>
      </c>
      <c r="F206" s="70" t="str">
        <f>G20</f>
        <v>LANDET KVANTUM T.O.M UKE 9</v>
      </c>
      <c r="G206" s="70" t="str">
        <f>I20</f>
        <v>RESTKVOTER</v>
      </c>
      <c r="H206" s="93" t="str">
        <f>J20</f>
        <v>LANDET KVANTUM T.O.M. UKE 9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10.071199999999999</v>
      </c>
      <c r="F207" s="185">
        <v>110.5496</v>
      </c>
      <c r="G207" s="185"/>
      <c r="H207" s="223">
        <v>303.83240000000001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61.951799999999999</v>
      </c>
      <c r="F208" s="185">
        <v>803.97950000000003</v>
      </c>
      <c r="G208" s="185"/>
      <c r="H208" s="223">
        <v>403.31110000000001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>
        <v>3.5000000000000001E-3</v>
      </c>
      <c r="F209" s="186">
        <v>7.6600000000000001E-2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>
        <v>3.5000000000000001E-3</v>
      </c>
      <c r="F210" s="186">
        <v>1.1868000000000001</v>
      </c>
      <c r="G210" s="186"/>
      <c r="H210" s="224">
        <v>0.1215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72.03</v>
      </c>
      <c r="F211" s="187">
        <f>SUM(F207:F210)</f>
        <v>915.7924999999999</v>
      </c>
      <c r="G211" s="187">
        <f>D211-F211</f>
        <v>5369.2075000000004</v>
      </c>
      <c r="H211" s="210">
        <f>H207+H208+H209+H210</f>
        <v>707.26499999999999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9
&amp;"-,Normal"&amp;11(iht. motatte landings- og sluttsedler fra fiskesalgslagene; alle tallstørrelser i hele tonn)&amp;R07.03.2017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UKE_9_2017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2017-02-20T09:39:13Z</cp:lastPrinted>
  <dcterms:created xsi:type="dcterms:W3CDTF">2011-07-06T12:13:20Z</dcterms:created>
  <dcterms:modified xsi:type="dcterms:W3CDTF">2017-03-07T09:36:11Z</dcterms:modified>
</cp:coreProperties>
</file>