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7\"/>
    </mc:Choice>
  </mc:AlternateContent>
  <bookViews>
    <workbookView xWindow="0" yWindow="0" windowWidth="28800" windowHeight="14820" tabRatio="413"/>
  </bookViews>
  <sheets>
    <sheet name="UKE_17_2019" sheetId="1" r:id="rId1"/>
  </sheets>
  <definedNames>
    <definedName name="Z_14D440E4_F18A_4F78_9989_38C1B133222D_.wvu.Cols" localSheetId="0" hidden="1">UKE_17_2019!#REF!</definedName>
    <definedName name="Z_14D440E4_F18A_4F78_9989_38C1B133222D_.wvu.PrintArea" localSheetId="0" hidden="1">UKE_17_2019!$B$1:$M$245</definedName>
    <definedName name="Z_14D440E4_F18A_4F78_9989_38C1B133222D_.wvu.Rows" localSheetId="0" hidden="1">UKE_17_2019!$357:$1048576,UKE_17_2019!$246:$356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5" i="1" l="1"/>
  <c r="F125" i="1"/>
  <c r="G124" i="1"/>
  <c r="F124" i="1"/>
  <c r="F24" i="1"/>
  <c r="F23" i="1" s="1"/>
  <c r="F39" i="1" s="1"/>
  <c r="G32" i="1"/>
  <c r="F32" i="1"/>
  <c r="F36" i="1" l="1"/>
  <c r="J24" i="1"/>
  <c r="J32" i="1"/>
  <c r="D226" i="1" l="1"/>
  <c r="E241" i="1"/>
  <c r="G24" i="1" l="1"/>
  <c r="E176" i="1" l="1"/>
  <c r="E187" i="1" s="1"/>
  <c r="J31" i="1" l="1"/>
  <c r="F31" i="1" l="1"/>
  <c r="H39" i="1"/>
  <c r="E129" i="1" l="1"/>
  <c r="E24" i="1"/>
  <c r="E20" i="1"/>
  <c r="E31" i="1"/>
  <c r="E23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1" i="1" l="1"/>
  <c r="I237" i="1"/>
  <c r="G237" i="1"/>
  <c r="H237" i="1" s="1"/>
  <c r="F237" i="1"/>
  <c r="I234" i="1"/>
  <c r="G234" i="1"/>
  <c r="H234" i="1" s="1"/>
  <c r="F234" i="1"/>
  <c r="I231" i="1"/>
  <c r="G231" i="1"/>
  <c r="H231" i="1" s="1"/>
  <c r="F231" i="1"/>
  <c r="H241" i="1" l="1"/>
  <c r="F241" i="1"/>
  <c r="I241" i="1"/>
  <c r="G241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123" i="1" l="1"/>
  <c r="F122" i="1" s="1"/>
  <c r="G29" i="1" l="1"/>
  <c r="F29" i="1" s="1"/>
  <c r="I29" i="1" l="1"/>
  <c r="F176" i="1"/>
  <c r="G176" i="1"/>
  <c r="I130" i="1" l="1"/>
  <c r="I117" i="1"/>
  <c r="I123" i="1"/>
  <c r="I122" i="1" s="1"/>
  <c r="G31" i="1"/>
  <c r="G23" i="1" s="1"/>
  <c r="I136" i="1" l="1"/>
  <c r="I176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0" i="1"/>
  <c r="G20" i="1"/>
  <c r="G39" i="1" s="1"/>
  <c r="F20" i="1"/>
  <c r="I39" i="1" l="1"/>
  <c r="E98" i="1"/>
  <c r="I98" i="1"/>
  <c r="H98" i="1"/>
  <c r="G98" i="1"/>
  <c r="F98" i="1"/>
  <c r="J23" i="1"/>
  <c r="J39" i="1" s="1"/>
  <c r="F209" i="1" l="1"/>
  <c r="E209" i="1" l="1"/>
  <c r="G187" i="1" l="1"/>
  <c r="H209" i="1" l="1"/>
  <c r="H159" i="1" l="1"/>
  <c r="G209" i="1" l="1"/>
  <c r="H204" i="1"/>
  <c r="I230" i="1" s="1"/>
  <c r="G204" i="1"/>
  <c r="F204" i="1"/>
  <c r="G230" i="1" s="1"/>
  <c r="E204" i="1"/>
  <c r="F230" i="1" s="1"/>
  <c r="H186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<sst xmlns="http://schemas.openxmlformats.org/spreadsheetml/2006/main" count="255" uniqueCount="128">
  <si>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</si>
  <si>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</si>
  <si>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</si>
  <si>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</si>
  <si>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</si>
  <si>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</si>
  <si>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</si>
  <si>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</si>
  <si>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</si>
  <si>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</si>
  <si>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</si>
  <si>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</si>
  <si>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</si>
  <si>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</si>
  <si>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</si>
  <si>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</si>
  <si>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</si>
  <si>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</si>
  <si>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</si>
  <si>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</si>
  <si>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</si>
  <si>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</si>
  <si>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</si>
  <si>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</si>
  <si>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</si>
  <si>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</si>
  <si>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</si>
  <si>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</si>
  <si>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</si>
  <si>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</si>
  <si>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</si>
  <si>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</si>
  <si>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</si>
  <si>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</si>
  <si>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</si>
  <si>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</si>
  <si>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</si>
  <si>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</si>
  <si>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</si>
  <si>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</si>
  <si>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</si>
  <si>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</si>
  <si>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</si>
  <si>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</si>
  <si>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</si>
  <si>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</si>
  <si>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</si>
  <si>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</si>
  <si>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</si>
  <si>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</si>
  <si>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</si>
  <si>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</si>
  <si>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</si>
  <si>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</si>
  <si>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</si>
  <si>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</si>
  <si>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</si>
  <si>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</si>
  <si>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</si>
  <si>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</si>
  <si>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</si>
  <si>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</si>
  <si>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</si>
  <si>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</si>
  <si>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</si>
  <si>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</si>
  <si>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</si>
  <si>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</si>
  <si>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</si>
  <si>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</si>
  <si>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</si>
  <si>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</si>
  <si>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</si>
  <si>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</si>
  <si>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</si>
  <si>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</si>
  <si>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</si>
  <si>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</si>
  <si>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</si>
  <si>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</si>
  <si>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</si>
  <si>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</si>
  <si>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</si>
  <si>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</si>
  <si>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</si>
  <si>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</si>
  <si>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</si>
  <si>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</si>
  <si>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</si>
  <si>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</si>
  <si>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</si>
  <si>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</si>
  <si>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</si>
  <si>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</si>
  <si>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</si>
  <si>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</si>
  <si>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</si>
  <si>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</si>
  <si>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</si>
  <si>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</si>
  <si>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</si>
  <si>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</si>
  <si>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</si>
  <si>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</si>
  <si>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</si>
  <si>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</si>
  <si>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</si>
  <si>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</si>
  <si>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</si>
  <si>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</si>
  <si>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</si>
  <si>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</si>
  <si>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</si>
  <si>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</si>
  <si>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</si>
  <si>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</si>
  <si>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</si>
  <si>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</si>
  <si>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</si>
  <si>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</si>
  <si>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</si>
  <si>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t>LANDET KVANTUM UKE 17</t>
  </si>
  <si>
    <t>LANDET KVANTUM T.O.M UKE 17</t>
  </si>
  <si>
    <t>LANDET KVANTUM T.O.M. UKE 17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</si>
  <si>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</si>
  <si>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r>
      <t xml:space="preserve">3 </t>
    </r>
    <r>
      <rPr>
        <sz val="9"/>
        <color theme="1"/>
        <rFont val="Calibri"/>
        <family val="2"/>
      </rPr>
      <t>Registrert rekreasjonsfiske utgjør 1682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</si>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</sst>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6"/>
  <sheetViews>
    <sheetView showGridLines="0" showZeros="0" tabSelected="1" showRuler="0" view="pageLayout" zoomScaleNormal="115" workbookViewId="0">
      <selection activeCell="I15" sqref="I15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19" t="s">
        <v>2</v>
      </c>
      <c r="D9" s="420"/>
      <c r="E9" s="419" t="s">
        <v>20</v>
      </c>
      <c r="F9" s="420"/>
      <c r="G9" s="419" t="s">
        <v>21</v>
      </c>
      <c r="H9" s="420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1" t="s">
        <v>8</v>
      </c>
      <c r="C17" s="422"/>
      <c r="D17" s="422"/>
      <c r="E17" s="422"/>
      <c r="F17" s="422"/>
      <c r="G17" s="422"/>
      <c r="H17" s="422"/>
      <c r="I17" s="422"/>
      <c r="J17" s="422"/>
      <c r="K17" s="423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121</v>
      </c>
      <c r="G19" s="326" t="s">
        <v>122</v>
      </c>
      <c r="H19" s="326" t="s">
        <v>69</v>
      </c>
      <c r="I19" s="326" t="s">
        <v>62</v>
      </c>
      <c r="J19" s="327" t="s">
        <v>123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351.73690999999997</v>
      </c>
      <c r="G20" s="328">
        <f>G21+G22</f>
        <v>36196.331159999994</v>
      </c>
      <c r="H20" s="328"/>
      <c r="I20" s="328">
        <f>I22+I21</f>
        <v>62082.668840000006</v>
      </c>
      <c r="J20" s="329">
        <f>J22+J21</f>
        <v>37353.689709999999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351.11995999999999</v>
      </c>
      <c r="G21" s="330">
        <v>36022.285709999996</v>
      </c>
      <c r="H21" s="330"/>
      <c r="I21" s="330">
        <f>E21-G21</f>
        <v>61446.714290000004</v>
      </c>
      <c r="J21" s="331">
        <v>37128.349649999996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0.61695</v>
      </c>
      <c r="G22" s="332">
        <v>174.04544999999999</v>
      </c>
      <c r="H22" s="332"/>
      <c r="I22" s="330">
        <f>E22-G22</f>
        <v>635.95455000000004</v>
      </c>
      <c r="J22" s="331">
        <v>225.34005999999999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6921.8135499999999</v>
      </c>
      <c r="G23" s="328">
        <f>G24+G30+G31</f>
        <v>163208.06830600003</v>
      </c>
      <c r="H23" s="328"/>
      <c r="I23" s="328">
        <f>I24+I30+I31</f>
        <v>41039.931693999992</v>
      </c>
      <c r="J23" s="329">
        <f>J24+J30+J31</f>
        <v>186258.87868000002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5679.0932599999996</v>
      </c>
      <c r="G24" s="334">
        <f>G25+G26+G27+G28</f>
        <v>133790.85503600002</v>
      </c>
      <c r="H24" s="334"/>
      <c r="I24" s="334">
        <f>I25+I26+I27+I28+I29</f>
        <v>25664.144963999992</v>
      </c>
      <c r="J24" s="335">
        <f>J25+J26+J27+J28</f>
        <v>148700.74775000001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1253.82709</v>
      </c>
      <c r="G25" s="336">
        <v>39455.036350000002</v>
      </c>
      <c r="H25" s="336">
        <v>237</v>
      </c>
      <c r="I25" s="336">
        <f>E25-G25+H25</f>
        <v>1712.9636499999979</v>
      </c>
      <c r="J25" s="337">
        <v>48302.260970000003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1289.1043400000001</v>
      </c>
      <c r="G26" s="336">
        <v>37250.932550000005</v>
      </c>
      <c r="H26" s="336">
        <v>279</v>
      </c>
      <c r="I26" s="336">
        <f>E26-G26+H26</f>
        <v>2442.067449999995</v>
      </c>
      <c r="J26" s="337">
        <v>43658.734279999997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1525.88591</v>
      </c>
      <c r="G27" s="336">
        <v>32391.286408</v>
      </c>
      <c r="H27" s="336">
        <v>446</v>
      </c>
      <c r="I27" s="336">
        <f>E27-G27+H27</f>
        <v>8328.7135920000001</v>
      </c>
      <c r="J27" s="337">
        <v>34572.071049999999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1610.27592</v>
      </c>
      <c r="G28" s="336">
        <v>24693.599728000001</v>
      </c>
      <c r="H28" s="336">
        <v>365</v>
      </c>
      <c r="I28" s="336">
        <f>E28-G28+H28</f>
        <v>1393.4002719999989</v>
      </c>
      <c r="J28" s="337">
        <v>22167.68145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G29-668</f>
        <v>659</v>
      </c>
      <c r="G29" s="336">
        <f>SUM(H25:H28)</f>
        <v>1327</v>
      </c>
      <c r="H29" s="336"/>
      <c r="I29" s="336">
        <f>E29-G29</f>
        <v>11787</v>
      </c>
      <c r="J29" s="337">
        <v>106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247.203</v>
      </c>
      <c r="G30" s="334">
        <v>12572.168089999999</v>
      </c>
      <c r="H30" s="336"/>
      <c r="I30" s="398">
        <f>E30-G30</f>
        <v>12768.831910000001</v>
      </c>
      <c r="J30" s="335">
        <v>13132.99848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995.51729</v>
      </c>
      <c r="G31" s="334">
        <f>G32</f>
        <v>16845.045180000001</v>
      </c>
      <c r="H31" s="336"/>
      <c r="I31" s="334">
        <f>I32+I33</f>
        <v>2606.954819999999</v>
      </c>
      <c r="J31" s="335">
        <f>J32</f>
        <v>24425.132450000001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1561.51729-F36</f>
        <v>995.51729</v>
      </c>
      <c r="G32" s="336">
        <f>19320.04518-G36</f>
        <v>16845.045180000001</v>
      </c>
      <c r="H32" s="336">
        <v>229</v>
      </c>
      <c r="I32" s="336">
        <f>E32-G32+H32</f>
        <v>995.95481999999902</v>
      </c>
      <c r="J32" s="337">
        <f>29508.13245-J36</f>
        <v>24425.132450000001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v>229</v>
      </c>
      <c r="G33" s="339">
        <f>H32</f>
        <v>229</v>
      </c>
      <c r="H33" s="339"/>
      <c r="I33" s="339">
        <f t="shared" ref="I33:I38" si="0">E33-G33</f>
        <v>1611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203.0804</v>
      </c>
      <c r="G34" s="341">
        <v>2306.659744</v>
      </c>
      <c r="H34" s="341"/>
      <c r="I34" s="370">
        <f t="shared" si="0"/>
        <v>693.34025599999995</v>
      </c>
      <c r="J34" s="371">
        <v>3107.9792499999999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4.7050000000000001</v>
      </c>
      <c r="G35" s="341">
        <v>443.57071999999999</v>
      </c>
      <c r="H35" s="320"/>
      <c r="I35" s="370">
        <f t="shared" si="0"/>
        <v>349.42928000000001</v>
      </c>
      <c r="J35" s="390">
        <v>474.12639999999999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G36-1909</f>
        <v>566</v>
      </c>
      <c r="G36" s="320">
        <v>2475</v>
      </c>
      <c r="H36" s="369"/>
      <c r="I36" s="370">
        <f t="shared" si="0"/>
        <v>525</v>
      </c>
      <c r="J36" s="390">
        <v>5083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86.645880000000005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>
        <v>1</v>
      </c>
      <c r="G38" s="320">
        <v>92</v>
      </c>
      <c r="H38" s="320"/>
      <c r="I38" s="370">
        <f t="shared" si="0"/>
        <v>-92</v>
      </c>
      <c r="J38" s="390">
        <v>298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8134.9817399999993</v>
      </c>
      <c r="G39" s="197">
        <f>G20+G23+G34+G35+G36+G37+G38</f>
        <v>211721.62993000002</v>
      </c>
      <c r="H39" s="197">
        <f>H25+H26+H27+H28+H32</f>
        <v>1556</v>
      </c>
      <c r="I39" s="302">
        <f>I20+I23+I34+I35+I36+I37+I38</f>
        <v>104598.37006999999</v>
      </c>
      <c r="J39" s="198">
        <f>J20+J23+J34+J35+J36+J37+J38</f>
        <v>239575.67404000004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97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98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125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111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28" t="s">
        <v>1</v>
      </c>
      <c r="C46" s="429"/>
      <c r="D46" s="429"/>
      <c r="E46" s="429"/>
      <c r="F46" s="429"/>
      <c r="G46" s="429"/>
      <c r="H46" s="429"/>
      <c r="I46" s="429"/>
      <c r="J46" s="429"/>
      <c r="K46" s="430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1" t="s">
        <v>2</v>
      </c>
      <c r="D48" s="412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1" t="s">
        <v>8</v>
      </c>
      <c r="C54" s="422"/>
      <c r="D54" s="422"/>
      <c r="E54" s="422"/>
      <c r="F54" s="422"/>
      <c r="G54" s="422"/>
      <c r="H54" s="422"/>
      <c r="I54" s="422"/>
      <c r="J54" s="422"/>
      <c r="K54" s="423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17</v>
      </c>
      <c r="F55" s="194" t="str">
        <f>G19</f>
        <v>LANDET KVANTUM T.O.M UKE 17</v>
      </c>
      <c r="G55" s="194" t="str">
        <f>I19</f>
        <v>RESTKVOTER</v>
      </c>
      <c r="H55" s="195" t="str">
        <f>J19</f>
        <v>LANDET KVANTUM T.O.M. UKE 17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4">
        <v>5376</v>
      </c>
      <c r="E56" s="382">
        <v>1.3213200000000001</v>
      </c>
      <c r="F56" s="347">
        <v>250.30942999999999</v>
      </c>
      <c r="G56" s="426">
        <f>D56-F56-F57</f>
        <v>4636.8599299999996</v>
      </c>
      <c r="H56" s="380">
        <v>186.84814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25"/>
      <c r="E57" s="373">
        <v>82.298720000000003</v>
      </c>
      <c r="F57" s="387">
        <v>488.83064000000002</v>
      </c>
      <c r="G57" s="427"/>
      <c r="H57" s="349">
        <v>553.61464000000001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2">
        <v>200</v>
      </c>
      <c r="E58" s="383">
        <v>2.65713</v>
      </c>
      <c r="F58" s="389">
        <v>42.77957</v>
      </c>
      <c r="G58" s="393">
        <f>D58-F58</f>
        <v>157.22042999999999</v>
      </c>
      <c r="H58" s="301">
        <v>29.368590000000001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2.5727000000000002</v>
      </c>
      <c r="F59" s="347">
        <f>F60+F61+F62</f>
        <v>36.597859999999997</v>
      </c>
      <c r="G59" s="387">
        <f>D59-F59</f>
        <v>8026.4021400000001</v>
      </c>
      <c r="H59" s="350">
        <f>H60+H61+H62</f>
        <v>59.797340000000005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0.94330000000000003</v>
      </c>
      <c r="F60" s="359">
        <v>6.0413600000000001</v>
      </c>
      <c r="G60" s="359"/>
      <c r="H60" s="360">
        <v>17.568200000000001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1.6294</v>
      </c>
      <c r="F61" s="359">
        <v>21.215699999999998</v>
      </c>
      <c r="G61" s="359"/>
      <c r="H61" s="360">
        <v>31.57075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/>
      <c r="F62" s="376">
        <v>9.3407999999999998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>
        <v>35.756869999999999</v>
      </c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88.849869999999996</v>
      </c>
      <c r="F65" s="200">
        <f>F56+F57+F58+F59+F63+F64</f>
        <v>818.58185000000003</v>
      </c>
      <c r="G65" s="200">
        <f>D65-F65</f>
        <v>12936.41815</v>
      </c>
      <c r="H65" s="208">
        <f>H56+H57+H58+H59+H63+H64</f>
        <v>865.38558000000012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36" t="s">
        <v>99</v>
      </c>
      <c r="D66" s="436"/>
      <c r="E66" s="436"/>
      <c r="F66" s="436"/>
      <c r="G66" s="436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28" t="s">
        <v>1</v>
      </c>
      <c r="C71" s="429"/>
      <c r="D71" s="429"/>
      <c r="E71" s="429"/>
      <c r="F71" s="429"/>
      <c r="G71" s="429"/>
      <c r="H71" s="429"/>
      <c r="I71" s="429"/>
      <c r="J71" s="429"/>
      <c r="K71" s="430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19" t="s">
        <v>2</v>
      </c>
      <c r="D73" s="420"/>
      <c r="E73" s="419" t="s">
        <v>20</v>
      </c>
      <c r="F73" s="431"/>
      <c r="G73" s="419" t="s">
        <v>21</v>
      </c>
      <c r="H73" s="420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116</v>
      </c>
      <c r="D76" s="169">
        <v>10840</v>
      </c>
      <c r="E76" s="165" t="s">
        <v>96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118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35"/>
      <c r="D79" s="435"/>
      <c r="E79" s="435"/>
      <c r="F79" s="435"/>
      <c r="G79" s="435"/>
      <c r="H79" s="435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35"/>
      <c r="D80" s="435"/>
      <c r="E80" s="435"/>
      <c r="F80" s="435"/>
      <c r="G80" s="435"/>
      <c r="H80" s="435"/>
      <c r="I80" s="256"/>
      <c r="J80" s="256"/>
      <c r="K80" s="253"/>
      <c r="L80" s="256"/>
      <c r="M80" s="118"/>
    </row>
    <row r="81" spans="1:13" ht="14.1" customHeight="1" x14ac:dyDescent="0.25">
      <c r="B81" s="432" t="s">
        <v>8</v>
      </c>
      <c r="C81" s="433"/>
      <c r="D81" s="433"/>
      <c r="E81" s="433"/>
      <c r="F81" s="433"/>
      <c r="G81" s="433"/>
      <c r="H81" s="433"/>
      <c r="I81" s="433"/>
      <c r="J81" s="433"/>
      <c r="K81" s="434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112</v>
      </c>
      <c r="F83" s="194" t="str">
        <f>F19</f>
        <v>LANDET KVANTUM UKE 17</v>
      </c>
      <c r="G83" s="194" t="str">
        <f>G19</f>
        <v>LANDET KVANTUM T.O.M UKE 17</v>
      </c>
      <c r="H83" s="194" t="str">
        <f>I19</f>
        <v>RESTKVOTER</v>
      </c>
      <c r="I83" s="195" t="str">
        <f>J19</f>
        <v>LANDET KVANTUM T.O.M. UKE 17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355.92287999999996</v>
      </c>
      <c r="G84" s="328">
        <f>G85+G86</f>
        <v>23295.254250000002</v>
      </c>
      <c r="H84" s="328">
        <f>H85+H86</f>
        <v>11886.745749999998</v>
      </c>
      <c r="I84" s="329">
        <f>I85+I86</f>
        <v>26336.906279999999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355.18297999999999</v>
      </c>
      <c r="G85" s="330">
        <v>23014.469550000002</v>
      </c>
      <c r="H85" s="330">
        <f>E85-G85</f>
        <v>11342.530449999998</v>
      </c>
      <c r="I85" s="331">
        <v>25970.773379999999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0.7399</v>
      </c>
      <c r="G86" s="332">
        <v>280.78469999999999</v>
      </c>
      <c r="H86" s="332">
        <f>E86-G86</f>
        <v>544.21530000000007</v>
      </c>
      <c r="I86" s="333">
        <v>366.13290000000001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1859.33304</v>
      </c>
      <c r="G87" s="328">
        <f t="shared" si="2"/>
        <v>20016.147969999998</v>
      </c>
      <c r="H87" s="328">
        <f>H88+H93+H94</f>
        <v>40400.852030000002</v>
      </c>
      <c r="I87" s="329">
        <f t="shared" si="2"/>
        <v>19963.258290000002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1601.9659999999999</v>
      </c>
      <c r="G88" s="334">
        <f t="shared" si="4"/>
        <v>13584.764499999999</v>
      </c>
      <c r="H88" s="334">
        <f>H89+H90+H91+H92</f>
        <v>34788.235500000003</v>
      </c>
      <c r="I88" s="335">
        <f t="shared" si="4"/>
        <v>13657.844830000002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66.881630000000001</v>
      </c>
      <c r="G89" s="336">
        <v>2726.5589499999996</v>
      </c>
      <c r="H89" s="336">
        <f t="shared" ref="H89:H97" si="5">E89-G89</f>
        <v>10996.441050000001</v>
      </c>
      <c r="I89" s="337">
        <v>3675.22885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501.34294999999997</v>
      </c>
      <c r="G90" s="336">
        <v>4882.2728900000002</v>
      </c>
      <c r="H90" s="336">
        <f t="shared" si="5"/>
        <v>8469.7271099999998</v>
      </c>
      <c r="I90" s="337">
        <v>5055.9770600000002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473.95254</v>
      </c>
      <c r="G91" s="336">
        <v>4682.5763100000004</v>
      </c>
      <c r="H91" s="336">
        <f t="shared" si="5"/>
        <v>9035.4236899999996</v>
      </c>
      <c r="I91" s="337">
        <v>3927.3327800000002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559.78887999999995</v>
      </c>
      <c r="G92" s="336">
        <v>1293.35635</v>
      </c>
      <c r="H92" s="336">
        <f t="shared" si="5"/>
        <v>6286.64365</v>
      </c>
      <c r="I92" s="337">
        <v>999.30614000000003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232.38122000000001</v>
      </c>
      <c r="G93" s="334">
        <v>5698.9363199999998</v>
      </c>
      <c r="H93" s="334">
        <f t="shared" si="5"/>
        <v>4392.0636800000002</v>
      </c>
      <c r="I93" s="335">
        <v>5224.4013800000002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24.98582</v>
      </c>
      <c r="G94" s="345">
        <v>732.44714999999997</v>
      </c>
      <c r="H94" s="345">
        <f t="shared" si="5"/>
        <v>1220.55285</v>
      </c>
      <c r="I94" s="346">
        <v>1081.01208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2">
        <v>313</v>
      </c>
      <c r="E95" s="392">
        <v>313</v>
      </c>
      <c r="F95" s="341"/>
      <c r="G95" s="341">
        <v>17.80254</v>
      </c>
      <c r="H95" s="341">
        <f t="shared" si="5"/>
        <v>295.19745999999998</v>
      </c>
      <c r="I95" s="342">
        <v>12.63134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1.9499299999999999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/>
      <c r="G97" s="320">
        <v>30</v>
      </c>
      <c r="H97" s="320">
        <f t="shared" si="5"/>
        <v>-30</v>
      </c>
      <c r="I97" s="323">
        <v>99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1">
        <f t="shared" ref="F98:G98" si="6">F84+F87+F95+F96+F97</f>
        <v>2217.2058500000003</v>
      </c>
      <c r="G98" s="391">
        <f t="shared" si="6"/>
        <v>43659.204760000001</v>
      </c>
      <c r="H98" s="222">
        <f>H84+H87+H95+H96+H97</f>
        <v>52552.795239999999</v>
      </c>
      <c r="I98" s="198">
        <f>I84+I87+I95+I96+I97</f>
        <v>46711.795910000001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100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126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113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28" t="s">
        <v>1</v>
      </c>
      <c r="C104" s="429"/>
      <c r="D104" s="429"/>
      <c r="E104" s="429"/>
      <c r="F104" s="429"/>
      <c r="G104" s="429"/>
      <c r="H104" s="429"/>
      <c r="I104" s="429"/>
      <c r="J104" s="429"/>
      <c r="K104" s="430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19" t="s">
        <v>2</v>
      </c>
      <c r="D106" s="420"/>
      <c r="E106" s="419" t="s">
        <v>20</v>
      </c>
      <c r="F106" s="420"/>
      <c r="G106" s="419" t="s">
        <v>21</v>
      </c>
      <c r="H106" s="420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397"/>
      <c r="D110" s="395"/>
      <c r="E110" s="395" t="s">
        <v>79</v>
      </c>
      <c r="F110" s="169">
        <v>3882</v>
      </c>
      <c r="G110" s="11"/>
      <c r="H110" s="397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396" t="s">
        <v>7</v>
      </c>
      <c r="F111" s="170">
        <f>F107+F108+F109+F110</f>
        <v>134000</v>
      </c>
      <c r="G111" s="121" t="s">
        <v>6</v>
      </c>
      <c r="H111" s="394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101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1" t="s">
        <v>8</v>
      </c>
      <c r="C114" s="422"/>
      <c r="D114" s="422"/>
      <c r="E114" s="422"/>
      <c r="F114" s="422"/>
      <c r="G114" s="422"/>
      <c r="H114" s="422"/>
      <c r="I114" s="422"/>
      <c r="J114" s="422"/>
      <c r="K114" s="423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114</v>
      </c>
      <c r="F116" s="187" t="str">
        <f>F19</f>
        <v>LANDET KVANTUM UKE 17</v>
      </c>
      <c r="G116" s="194" t="str">
        <f>G19</f>
        <v>LANDET KVANTUM T.O.M UKE 17</v>
      </c>
      <c r="H116" s="194" t="str">
        <f>I19</f>
        <v>RESTKVOTER</v>
      </c>
      <c r="I116" s="195" t="str">
        <f>J19</f>
        <v>LANDET KVANTUM T.O.M. UKE 17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1077.1498000000001</v>
      </c>
      <c r="G117" s="232">
        <f t="shared" si="7"/>
        <v>25745.708319999998</v>
      </c>
      <c r="H117" s="347">
        <f t="shared" si="7"/>
        <v>19762.291680000002</v>
      </c>
      <c r="I117" s="350">
        <f t="shared" si="7"/>
        <v>25003.31235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734.69461000000001</v>
      </c>
      <c r="G118" s="244">
        <v>20862.717789999999</v>
      </c>
      <c r="H118" s="351">
        <f>E118-G118</f>
        <v>14871.282210000001</v>
      </c>
      <c r="I118" s="352">
        <v>19754.498739999999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342.45519000000002</v>
      </c>
      <c r="G119" s="244">
        <v>4882.99053</v>
      </c>
      <c r="H119" s="351">
        <f>E119-G119</f>
        <v>4391.00947</v>
      </c>
      <c r="I119" s="352">
        <v>5248.8136100000002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1232.33428</v>
      </c>
      <c r="G121" s="295">
        <v>2952.9662400000002</v>
      </c>
      <c r="H121" s="298">
        <f>E121-G121</f>
        <v>28867.033759999998</v>
      </c>
      <c r="I121" s="300">
        <v>1301.8981100000001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1621.8006600000001</v>
      </c>
      <c r="G122" s="226">
        <f>G131+G128+G123</f>
        <v>30107.009290000002</v>
      </c>
      <c r="H122" s="355">
        <f>H123+H128+H131</f>
        <v>22050.990709999998</v>
      </c>
      <c r="I122" s="356">
        <f>I123+I128+I131</f>
        <v>31265.483410000001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1471.5713700000001</v>
      </c>
      <c r="G123" s="377">
        <f>G124+G125+G127+G126</f>
        <v>21370.40292</v>
      </c>
      <c r="H123" s="357">
        <f>H124+H125+H126+H127</f>
        <v>17685.59708</v>
      </c>
      <c r="I123" s="358">
        <f>I124+I125+I126+I127</f>
        <v>24375.636839999999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f>90.95466-2.3706</f>
        <v>88.584060000000008</v>
      </c>
      <c r="G124" s="240">
        <f>3834.58291-7.8022</f>
        <v>3826.78071</v>
      </c>
      <c r="H124" s="359">
        <f t="shared" ref="H124:H136" si="8">E124-G124</f>
        <v>8668.2192900000009</v>
      </c>
      <c r="I124" s="360">
        <v>3920.8265299999998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f>209.5842-1.5768</f>
        <v>208.00740000000002</v>
      </c>
      <c r="G125" s="240">
        <f>6492.34626-2.1911</f>
        <v>6490.1551600000003</v>
      </c>
      <c r="H125" s="359">
        <f t="shared" si="8"/>
        <v>4740.8448399999997</v>
      </c>
      <c r="I125" s="360">
        <v>6523.6330900000003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405.07155999999998</v>
      </c>
      <c r="G126" s="240">
        <v>6086.31988</v>
      </c>
      <c r="H126" s="359">
        <f t="shared" si="8"/>
        <v>2601.68012</v>
      </c>
      <c r="I126" s="360">
        <v>7228.7429400000001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769.90835000000004</v>
      </c>
      <c r="G127" s="240">
        <v>4967.1471700000002</v>
      </c>
      <c r="H127" s="359">
        <f t="shared" si="8"/>
        <v>1674.8528299999998</v>
      </c>
      <c r="I127" s="360">
        <v>6702.4342800000004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25.331399999999999</v>
      </c>
      <c r="G128" s="233">
        <v>6190.5470599999999</v>
      </c>
      <c r="H128" s="361">
        <f t="shared" si="8"/>
        <v>14.452940000000126</v>
      </c>
      <c r="I128" s="362">
        <v>4295.1725100000003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21.7026</v>
      </c>
      <c r="G129" s="240">
        <v>6158.6062000000002</v>
      </c>
      <c r="H129" s="359">
        <f t="shared" si="8"/>
        <v>-453.60620000000017</v>
      </c>
      <c r="I129" s="360">
        <v>4283.6993199999997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3.6287999999999982</v>
      </c>
      <c r="G130" s="240">
        <f>G128-G129</f>
        <v>31.940859999999702</v>
      </c>
      <c r="H130" s="359">
        <f t="shared" si="8"/>
        <v>468.0591400000003</v>
      </c>
      <c r="I130" s="360">
        <f>I128-I129</f>
        <v>11.473190000000614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124.89789</v>
      </c>
      <c r="G131" s="257">
        <v>2546.0593100000001</v>
      </c>
      <c r="H131" s="363">
        <f t="shared" si="8"/>
        <v>4350.9406899999994</v>
      </c>
      <c r="I131" s="364">
        <v>2594.6740599999998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/>
      <c r="G132" s="226">
        <v>11.9689</v>
      </c>
      <c r="H132" s="378">
        <f t="shared" si="8"/>
        <v>117.0311</v>
      </c>
      <c r="I132" s="379">
        <v>12.171749999999999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11.22579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/>
      <c r="G135" s="225">
        <v>430</v>
      </c>
      <c r="H135" s="234">
        <f t="shared" si="8"/>
        <v>-430</v>
      </c>
      <c r="I135" s="297">
        <v>154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3942.51053</v>
      </c>
      <c r="G136" s="186">
        <f>G117+G121+G122+G132+G133+G134+G135</f>
        <v>61268.852749999998</v>
      </c>
      <c r="H136" s="200">
        <f t="shared" si="8"/>
        <v>70596.147250000009</v>
      </c>
      <c r="I136" s="198">
        <f>I117+I120+I121+I122+I132+I133+I134+I135</f>
        <v>59785.097620000008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102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103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127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111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1" t="s">
        <v>2</v>
      </c>
      <c r="D146" s="412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104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105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106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17</v>
      </c>
      <c r="F155" s="69" t="str">
        <f>G19</f>
        <v>LANDET KVANTUM T.O.M UKE 17</v>
      </c>
      <c r="G155" s="69" t="str">
        <f>I19</f>
        <v>RESTKVOTER</v>
      </c>
      <c r="H155" s="92" t="str">
        <f>J19</f>
        <v>LANDET KVANTUM T.O.M. UKE 17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12.34409</v>
      </c>
      <c r="F156" s="183">
        <v>2721.3486800000001</v>
      </c>
      <c r="G156" s="183">
        <f>D156-F156</f>
        <v>31849.651320000001</v>
      </c>
      <c r="H156" s="220">
        <v>1569.3104599999999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6.9429999999999996</v>
      </c>
      <c r="G157" s="183">
        <f>D157-F157</f>
        <v>93.057000000000002</v>
      </c>
      <c r="H157" s="220">
        <v>1.2461800000000001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>
        <v>0.02</v>
      </c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12.34409</v>
      </c>
      <c r="F159" s="185">
        <f>SUM(F156:F158)</f>
        <v>2728.2916800000003</v>
      </c>
      <c r="G159" s="185">
        <f>D159-F159</f>
        <v>31976.708319999998</v>
      </c>
      <c r="H159" s="207">
        <f>SUM(H156:H158)</f>
        <v>1570.57664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16" t="s">
        <v>1</v>
      </c>
      <c r="C162" s="417"/>
      <c r="D162" s="417"/>
      <c r="E162" s="417"/>
      <c r="F162" s="417"/>
      <c r="G162" s="417"/>
      <c r="H162" s="417"/>
      <c r="I162" s="417"/>
      <c r="J162" s="417"/>
      <c r="K162" s="418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1" t="s">
        <v>2</v>
      </c>
      <c r="D164" s="412"/>
      <c r="E164" s="411" t="s">
        <v>53</v>
      </c>
      <c r="F164" s="412"/>
      <c r="G164" s="411" t="s">
        <v>54</v>
      </c>
      <c r="H164" s="412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47999</v>
      </c>
      <c r="E165" s="280" t="s">
        <v>5</v>
      </c>
      <c r="F165" s="281">
        <v>34489</v>
      </c>
      <c r="G165" s="272" t="s">
        <v>12</v>
      </c>
      <c r="H165" s="101">
        <v>21527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44935</v>
      </c>
      <c r="E166" s="283" t="s">
        <v>45</v>
      </c>
      <c r="F166" s="284">
        <v>8000</v>
      </c>
      <c r="G166" s="272" t="s">
        <v>11</v>
      </c>
      <c r="H166" s="101">
        <v>5603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5666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1693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93614</v>
      </c>
      <c r="E169" s="286" t="s">
        <v>57</v>
      </c>
      <c r="F169" s="285">
        <f>F165+F166+F167</f>
        <v>47989</v>
      </c>
      <c r="G169" s="52" t="s">
        <v>5</v>
      </c>
      <c r="H169" s="102">
        <f>SUM(H165:H168)</f>
        <v>34489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95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109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3" t="s">
        <v>8</v>
      </c>
      <c r="C173" s="414"/>
      <c r="D173" s="414"/>
      <c r="E173" s="414"/>
      <c r="F173" s="414"/>
      <c r="G173" s="414"/>
      <c r="H173" s="414"/>
      <c r="I173" s="414"/>
      <c r="J173" s="414"/>
      <c r="K173" s="415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115</v>
      </c>
      <c r="F175" s="223" t="str">
        <f>F19</f>
        <v>LANDET KVANTUM UKE 17</v>
      </c>
      <c r="G175" s="69" t="str">
        <f>G19</f>
        <v>LANDET KVANTUM T.O.M UKE 17</v>
      </c>
      <c r="H175" s="69" t="str">
        <f>I19</f>
        <v>RESTKVOTER</v>
      </c>
      <c r="I175" s="92" t="str">
        <f>J19</f>
        <v>LANDET KVANTUM T.O.M. UKE 17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34489</v>
      </c>
      <c r="E176" s="227">
        <f>E177+E178+E179+E180</f>
        <v>39828</v>
      </c>
      <c r="F176" s="227">
        <f>F177+F178+F179+F180</f>
        <v>170.25704999999999</v>
      </c>
      <c r="G176" s="227">
        <f t="shared" ref="G176:H176" si="10">G177+G178+G179+G180</f>
        <v>7360.95795</v>
      </c>
      <c r="H176" s="305">
        <f t="shared" si="10"/>
        <v>32467.042050000004</v>
      </c>
      <c r="I176" s="310">
        <f>I177+I178+I179+I180</f>
        <v>15017.170389999999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21527</v>
      </c>
      <c r="E177" s="288">
        <v>25497</v>
      </c>
      <c r="F177" s="288"/>
      <c r="G177" s="288">
        <v>5526.8993899999996</v>
      </c>
      <c r="H177" s="303">
        <f t="shared" ref="H177:H182" si="11">E177-G177</f>
        <v>19970.100610000001</v>
      </c>
      <c r="I177" s="308">
        <v>13697.34534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5603</v>
      </c>
      <c r="E178" s="288">
        <v>6636</v>
      </c>
      <c r="F178" s="288">
        <v>67.082849999999993</v>
      </c>
      <c r="G178" s="288">
        <v>691.31880000000001</v>
      </c>
      <c r="H178" s="303">
        <f t="shared" si="11"/>
        <v>5944.6812</v>
      </c>
      <c r="I178" s="308">
        <v>600.83565999999996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1693</v>
      </c>
      <c r="E179" s="288">
        <v>1793</v>
      </c>
      <c r="F179" s="288">
        <v>80.807400000000001</v>
      </c>
      <c r="G179" s="288">
        <v>1047.05276</v>
      </c>
      <c r="H179" s="303">
        <f t="shared" si="11"/>
        <v>745.94723999999997</v>
      </c>
      <c r="I179" s="308">
        <v>625.33139000000006</v>
      </c>
      <c r="J179" s="80"/>
      <c r="K179" s="57"/>
      <c r="L179" s="192"/>
      <c r="M179" s="192"/>
    </row>
    <row r="180" spans="1:13" ht="14.25" customHeight="1" thickBot="1" x14ac:dyDescent="0.3">
      <c r="B180" s="49"/>
      <c r="C180" s="410" t="s">
        <v>46</v>
      </c>
      <c r="D180" s="288">
        <v>5666</v>
      </c>
      <c r="E180" s="288">
        <v>5902</v>
      </c>
      <c r="F180" s="288">
        <v>22.366800000000001</v>
      </c>
      <c r="G180" s="288">
        <v>95.686999999999998</v>
      </c>
      <c r="H180" s="303">
        <f t="shared" si="11"/>
        <v>5806.3130000000001</v>
      </c>
      <c r="I180" s="308">
        <v>93.658000000000001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186.76634000000001</v>
      </c>
      <c r="G181" s="289">
        <v>666.98469999999998</v>
      </c>
      <c r="H181" s="307">
        <f t="shared" si="11"/>
        <v>4833.0153</v>
      </c>
      <c r="I181" s="312">
        <v>444.85064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16.90577</v>
      </c>
      <c r="G182" s="227">
        <f>G183+G184</f>
        <v>1128.4532100000001</v>
      </c>
      <c r="H182" s="305">
        <f t="shared" si="11"/>
        <v>6871.5467900000003</v>
      </c>
      <c r="I182" s="310">
        <f>I183+I184</f>
        <v>1678.01998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>
        <v>1.2474000000000001</v>
      </c>
      <c r="G183" s="288">
        <v>160.97721999999999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15.65837</v>
      </c>
      <c r="G184" s="229">
        <v>967.47599000000002</v>
      </c>
      <c r="H184" s="306"/>
      <c r="I184" s="311">
        <v>827.79877999999997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0.46079999999999999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0.18923000000000001</v>
      </c>
      <c r="G186" s="228">
        <v>20.988969999999998</v>
      </c>
      <c r="H186" s="304">
        <f>E186-G186</f>
        <v>-20.988969999999998</v>
      </c>
      <c r="I186" s="309">
        <v>20.4087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47999</v>
      </c>
      <c r="E187" s="186">
        <f>E176+E181+E182+E185</f>
        <v>53338</v>
      </c>
      <c r="F187" s="186">
        <f>F176+F181+F182+F185+F186</f>
        <v>374.11839000000003</v>
      </c>
      <c r="G187" s="186">
        <f>G176+G181+G182+G185+G186</f>
        <v>9177.6279800000011</v>
      </c>
      <c r="H187" s="200">
        <f>H176+H181+H182+H185+H186</f>
        <v>44160.372020000003</v>
      </c>
      <c r="I187" s="198">
        <f>I176+I181+I182+I185+I186</f>
        <v>17160.910510000002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09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16" t="s">
        <v>1</v>
      </c>
      <c r="C192" s="417"/>
      <c r="D192" s="417"/>
      <c r="E192" s="417"/>
      <c r="F192" s="417"/>
      <c r="G192" s="417"/>
      <c r="H192" s="417"/>
      <c r="I192" s="417"/>
      <c r="J192" s="417"/>
      <c r="K192" s="418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1" t="s">
        <v>2</v>
      </c>
      <c r="D194" s="412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107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108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3" t="s">
        <v>8</v>
      </c>
      <c r="C202" s="414"/>
      <c r="D202" s="414"/>
      <c r="E202" s="414"/>
      <c r="F202" s="414"/>
      <c r="G202" s="414"/>
      <c r="H202" s="414"/>
      <c r="I202" s="414"/>
      <c r="J202" s="414"/>
      <c r="K202" s="415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17</v>
      </c>
      <c r="F204" s="69" t="str">
        <f>G19</f>
        <v>LANDET KVANTUM T.O.M UKE 17</v>
      </c>
      <c r="G204" s="69" t="str">
        <f>I19</f>
        <v>RESTKVOTER</v>
      </c>
      <c r="H204" s="92" t="str">
        <f>J19</f>
        <v>LANDET KVANTUM T.O.M. UKE 17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19.582809999999998</v>
      </c>
      <c r="F205" s="183">
        <v>213.83167</v>
      </c>
      <c r="G205" s="183">
        <f>D205-F205</f>
        <v>886.16832999999997</v>
      </c>
      <c r="H205" s="220">
        <v>351.95238000000001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26.683150000000001</v>
      </c>
      <c r="F206" s="183">
        <v>893.65491999999995</v>
      </c>
      <c r="G206" s="183">
        <f t="shared" ref="G206:G208" si="12">D206-F206</f>
        <v>2578.3450800000001</v>
      </c>
      <c r="H206" s="220">
        <v>1570.55711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8.6870000000000003E-2</v>
      </c>
      <c r="G208" s="183">
        <f t="shared" si="12"/>
        <v>-8.6870000000000003E-2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46.26596</v>
      </c>
      <c r="F209" s="185">
        <f>SUM(F205:F208)</f>
        <v>1109.1325400000001</v>
      </c>
      <c r="G209" s="185">
        <f>D209-F209</f>
        <v>3512.8674599999999</v>
      </c>
      <c r="H209" s="207">
        <f>H205+H206+H207+H208</f>
        <v>1923.0328199999999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16" t="s">
        <v>1</v>
      </c>
      <c r="C220" s="417"/>
      <c r="D220" s="417"/>
      <c r="E220" s="417"/>
      <c r="F220" s="417"/>
      <c r="G220" s="417"/>
      <c r="H220" s="417"/>
      <c r="I220" s="417"/>
      <c r="J220" s="417"/>
      <c r="K220" s="418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1" t="s">
        <v>2</v>
      </c>
      <c r="D222" s="412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3536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2504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5" t="s">
        <v>31</v>
      </c>
      <c r="D226" s="276">
        <f>SUM(D223:D225)</f>
        <v>6163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4" ht="18.75" customHeight="1" thickBot="1" x14ac:dyDescent="0.3">
      <c r="B227" s="82"/>
      <c r="C227" s="254" t="s">
        <v>124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4" ht="17.100000000000001" customHeight="1" x14ac:dyDescent="0.25">
      <c r="B228" s="413" t="s">
        <v>8</v>
      </c>
      <c r="C228" s="414"/>
      <c r="D228" s="414"/>
      <c r="E228" s="414"/>
      <c r="F228" s="414"/>
      <c r="G228" s="414"/>
      <c r="H228" s="414"/>
      <c r="I228" s="414"/>
      <c r="J228" s="414"/>
      <c r="K228" s="415"/>
      <c r="L228" s="190"/>
      <c r="M228" s="190"/>
    </row>
    <row r="229" spans="2:14" ht="6" customHeight="1" thickBot="1" x14ac:dyDescent="0.3">
      <c r="B229" s="85"/>
      <c r="C229" s="86"/>
      <c r="D229" s="86"/>
      <c r="E229" s="86"/>
      <c r="F229" s="86"/>
      <c r="G229" s="86"/>
      <c r="H229" s="86"/>
      <c r="I229" s="86"/>
      <c r="J229" s="86"/>
      <c r="K229" s="87"/>
      <c r="L229" s="86"/>
      <c r="M229" s="86"/>
    </row>
    <row r="230" spans="2:14" ht="62.25" customHeight="1" thickBot="1" x14ac:dyDescent="0.3">
      <c r="B230" s="82"/>
      <c r="C230" s="399" t="s">
        <v>90</v>
      </c>
      <c r="D230" s="449" t="s">
        <v>91</v>
      </c>
      <c r="E230" s="399" t="s">
        <v>120</v>
      </c>
      <c r="F230" s="400" t="str">
        <f>E204</f>
        <v>LANDET KVANTUM UKE 17</v>
      </c>
      <c r="G230" s="401" t="str">
        <f>F204</f>
        <v>LANDET KVANTUM T.O.M UKE 17</v>
      </c>
      <c r="H230" s="401" t="s">
        <v>62</v>
      </c>
      <c r="I230" s="402" t="str">
        <f>H204</f>
        <v>LANDET KVANTUM T.O.M. UKE 17 2018</v>
      </c>
      <c r="J230" s="118"/>
      <c r="K230" s="42"/>
      <c r="L230" s="118"/>
      <c r="M230" s="118"/>
      <c r="N230" s="118"/>
    </row>
    <row r="231" spans="2:14" s="97" customFormat="1" ht="14.1" customHeight="1" thickBot="1" x14ac:dyDescent="0.3">
      <c r="B231" s="161"/>
      <c r="C231" s="111" t="s">
        <v>92</v>
      </c>
      <c r="D231" s="450">
        <v>1650</v>
      </c>
      <c r="E231" s="456">
        <v>1650</v>
      </c>
      <c r="F231" s="454">
        <f>SUM(F232:F233)</f>
        <v>78.91</v>
      </c>
      <c r="G231" s="403">
        <f>SUM(G232:G233)</f>
        <v>1531.19955</v>
      </c>
      <c r="H231" s="440">
        <f>E231-G231</f>
        <v>118.80044999999996</v>
      </c>
      <c r="I231" s="403">
        <f>SUM(I232:I233)</f>
        <v>2071.4810000000002</v>
      </c>
      <c r="J231" s="100"/>
      <c r="K231" s="444"/>
      <c r="L231" s="100"/>
      <c r="M231" s="100"/>
      <c r="N231" s="100"/>
    </row>
    <row r="232" spans="2:14" s="97" customFormat="1" ht="14.1" customHeight="1" thickBot="1" x14ac:dyDescent="0.3">
      <c r="B232" s="161"/>
      <c r="C232" s="404" t="s">
        <v>80</v>
      </c>
      <c r="D232" s="451"/>
      <c r="E232" s="457"/>
      <c r="F232" s="455">
        <v>55.125500000000002</v>
      </c>
      <c r="G232" s="405">
        <v>1182.52305</v>
      </c>
      <c r="H232" s="441"/>
      <c r="I232" s="405">
        <v>1629.1935000000001</v>
      </c>
      <c r="J232" s="100"/>
      <c r="K232" s="444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81</v>
      </c>
      <c r="D233" s="452"/>
      <c r="E233" s="458"/>
      <c r="F233" s="406">
        <v>23.784500000000001</v>
      </c>
      <c r="G233" s="406">
        <v>348.67649999999998</v>
      </c>
      <c r="H233" s="442"/>
      <c r="I233" s="446">
        <v>442.28750000000002</v>
      </c>
      <c r="J233" s="100"/>
      <c r="K233" s="444"/>
      <c r="L233" s="100"/>
      <c r="M233" s="100"/>
      <c r="N233" s="100"/>
    </row>
    <row r="234" spans="2:14" s="97" customFormat="1" ht="14.1" customHeight="1" thickBot="1" x14ac:dyDescent="0.3">
      <c r="B234" s="161"/>
      <c r="C234" s="111" t="s">
        <v>93</v>
      </c>
      <c r="D234" s="450">
        <v>943</v>
      </c>
      <c r="E234" s="456">
        <v>1266</v>
      </c>
      <c r="F234" s="454">
        <f>SUM(F235:F236)</f>
        <v>0</v>
      </c>
      <c r="G234" s="403">
        <f>SUM(G235:G236)</f>
        <v>0</v>
      </c>
      <c r="H234" s="440">
        <f>E234-G234</f>
        <v>1266</v>
      </c>
      <c r="I234" s="403">
        <f>SUM(I235:I236)</f>
        <v>0</v>
      </c>
      <c r="J234" s="100"/>
      <c r="K234" s="444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80</v>
      </c>
      <c r="D235" s="451"/>
      <c r="E235" s="457"/>
      <c r="F235" s="455"/>
      <c r="G235" s="405"/>
      <c r="H235" s="441"/>
      <c r="I235" s="405"/>
      <c r="J235" s="100"/>
      <c r="K235" s="444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81</v>
      </c>
      <c r="D236" s="452"/>
      <c r="E236" s="458"/>
      <c r="F236" s="406"/>
      <c r="G236" s="406"/>
      <c r="H236" s="442"/>
      <c r="I236" s="446"/>
      <c r="J236" s="100"/>
      <c r="K236" s="444"/>
      <c r="L236" s="100"/>
      <c r="M236" s="100"/>
      <c r="N236" s="100"/>
    </row>
    <row r="237" spans="2:14" s="97" customFormat="1" ht="14.1" customHeight="1" thickBot="1" x14ac:dyDescent="0.3">
      <c r="B237" s="161"/>
      <c r="C237" s="111" t="s">
        <v>94</v>
      </c>
      <c r="D237" s="450">
        <v>943</v>
      </c>
      <c r="E237" s="456">
        <v>1143</v>
      </c>
      <c r="F237" s="454">
        <f>SUM(F238:F239)</f>
        <v>0</v>
      </c>
      <c r="G237" s="403">
        <f>SUM(G238:G239)</f>
        <v>0</v>
      </c>
      <c r="H237" s="440">
        <f>E237-G237</f>
        <v>1143</v>
      </c>
      <c r="I237" s="403">
        <f>SUM(I238:I239)</f>
        <v>0</v>
      </c>
      <c r="J237" s="100"/>
      <c r="K237" s="444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80</v>
      </c>
      <c r="D238" s="451"/>
      <c r="E238" s="457"/>
      <c r="F238" s="455"/>
      <c r="G238" s="405"/>
      <c r="H238" s="441"/>
      <c r="I238" s="405"/>
      <c r="J238" s="100"/>
      <c r="K238" s="444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81</v>
      </c>
      <c r="D239" s="452"/>
      <c r="E239" s="458"/>
      <c r="F239" s="406"/>
      <c r="G239" s="406"/>
      <c r="H239" s="442"/>
      <c r="I239" s="446"/>
      <c r="J239" s="100"/>
      <c r="K239" s="444"/>
      <c r="L239" s="100"/>
      <c r="M239" s="100"/>
      <c r="N239" s="100"/>
    </row>
    <row r="240" spans="2:14" s="97" customFormat="1" ht="14.1" customHeight="1" thickBot="1" x14ac:dyDescent="0.3">
      <c r="B240" s="89"/>
      <c r="C240" s="109" t="s">
        <v>56</v>
      </c>
      <c r="D240" s="443"/>
      <c r="E240" s="459"/>
      <c r="F240" s="221"/>
      <c r="G240" s="221"/>
      <c r="H240" s="407"/>
      <c r="I240" s="447"/>
      <c r="J240" s="100"/>
      <c r="K240" s="445"/>
      <c r="L240" s="193"/>
      <c r="M240" s="193"/>
      <c r="N240" s="193"/>
    </row>
    <row r="241" spans="2:14" ht="16.5" thickBot="1" x14ac:dyDescent="0.3">
      <c r="B241" s="82"/>
      <c r="C241" s="112" t="s">
        <v>52</v>
      </c>
      <c r="D241" s="453">
        <f>SUM(D231:D240)</f>
        <v>3536</v>
      </c>
      <c r="E241" s="460">
        <f>SUM(E231:E240)</f>
        <v>4059</v>
      </c>
      <c r="F241" s="185">
        <f>F231+F234+F237+F240</f>
        <v>78.91</v>
      </c>
      <c r="G241" s="185">
        <f>G231+G234+G237+G240</f>
        <v>1531.19955</v>
      </c>
      <c r="H241" s="408">
        <f>SUM(H231:H240)</f>
        <v>2527.8004499999997</v>
      </c>
      <c r="I241" s="448">
        <f>I231+I234+I237+I240</f>
        <v>2071.4810000000002</v>
      </c>
      <c r="J241" s="118"/>
      <c r="K241" s="42"/>
      <c r="L241" s="118"/>
      <c r="M241" s="118"/>
      <c r="N241" s="118"/>
    </row>
    <row r="242" spans="2:14" s="70" customFormat="1" ht="9" customHeight="1" x14ac:dyDescent="0.25">
      <c r="B242" s="82"/>
      <c r="C242" s="65"/>
      <c r="D242" s="98"/>
      <c r="E242" s="98"/>
      <c r="F242" s="98"/>
      <c r="G242" s="98"/>
      <c r="H242" s="80"/>
      <c r="I242" s="80"/>
      <c r="J242" s="80"/>
      <c r="K242" s="120"/>
      <c r="L242" s="118"/>
      <c r="M242" s="118"/>
    </row>
    <row r="243" spans="2:14" ht="14.1" customHeight="1" thickBot="1" x14ac:dyDescent="0.3">
      <c r="B243" s="153"/>
      <c r="C243" s="154"/>
      <c r="D243" s="154"/>
      <c r="E243" s="154"/>
      <c r="F243" s="154"/>
      <c r="G243" s="104"/>
      <c r="H243" s="104"/>
      <c r="I243" s="154"/>
      <c r="J243" s="154"/>
      <c r="K243" s="155"/>
      <c r="L243" s="118"/>
      <c r="M243" s="118"/>
    </row>
    <row r="244" spans="2:14" ht="20.25" customHeight="1" thickTop="1" x14ac:dyDescent="0.25">
      <c r="B244" s="70"/>
      <c r="C244" s="70"/>
      <c r="D244" s="70"/>
      <c r="E244" s="70"/>
      <c r="F244" s="70"/>
      <c r="G244" s="70"/>
      <c r="H244" s="70"/>
      <c r="K244" s="70"/>
    </row>
    <row r="245" spans="2:14" ht="20.25" customHeight="1" x14ac:dyDescent="0.25"/>
    <row r="246" spans="2:14" ht="14.1" hidden="1" customHeight="1" x14ac:dyDescent="0.25"/>
    <row r="247" spans="2:14" ht="14.1" hidden="1" customHeight="1" x14ac:dyDescent="0.25"/>
    <row r="248" spans="2:14" ht="14.1" hidden="1" customHeight="1" x14ac:dyDescent="0.25">
      <c r="G248" s="64"/>
    </row>
    <row r="249" spans="2:14" ht="14.1" hidden="1" customHeight="1" x14ac:dyDescent="0.25">
      <c r="F249" s="64"/>
    </row>
    <row r="250" spans="2:14" ht="14.1" hidden="1" customHeight="1" x14ac:dyDescent="0.25"/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4:H236"/>
    <mergeCell ref="H237:H239"/>
    <mergeCell ref="D234:D236"/>
    <mergeCell ref="D237:D239"/>
    <mergeCell ref="B220:K220"/>
    <mergeCell ref="C222:D222"/>
    <mergeCell ref="B228:K228"/>
    <mergeCell ref="D231:D233"/>
    <mergeCell ref="H231:H233"/>
    <mergeCell ref="E231:E233"/>
    <mergeCell ref="E234:E236"/>
    <mergeCell ref="E237:E239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tonn)&amp;R30.04.2019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2019-04-30T08:32:57Z</dcterms:modified>
</cp:coreProperties>
</file>