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12\"/>
    </mc:Choice>
  </mc:AlternateContent>
  <bookViews>
    <workbookView xWindow="0" yWindow="0" windowWidth="19200" windowHeight="6550"/>
  </bookViews>
  <sheets>
    <sheet name="UKE_12_2022" sheetId="1" r:id="rId1"/>
  </sheets>
  <definedNames>
    <definedName name="Z_14D440E4_F18A_4F78_9989_38C1B133222D_.wvu.Cols" localSheetId="0" hidden="1">UKE_12_2022!#REF!</definedName>
    <definedName name="Z_14D440E4_F18A_4F78_9989_38C1B133222D_.wvu.PrintArea" localSheetId="0" hidden="1">UKE_12_2022!$B$1:$J$349</definedName>
    <definedName name="Z_14D440E4_F18A_4F78_9989_38C1B133222D_.wvu.Rows" localSheetId="0" hidden="1">UKE_12_2022!#REF!,UKE_12_2022!#REF!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G315" i="1" s="1"/>
  <c r="F310" i="1"/>
  <c r="H309" i="1"/>
  <c r="H308" i="1"/>
  <c r="H307" i="1"/>
  <c r="H306" i="1"/>
  <c r="H305" i="1"/>
  <c r="I304" i="1"/>
  <c r="I315" i="1" s="1"/>
  <c r="H304" i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H200" i="1"/>
  <c r="F200" i="1"/>
  <c r="E200" i="1"/>
  <c r="D200" i="1"/>
  <c r="G200" i="1" s="1"/>
  <c r="G198" i="1"/>
  <c r="H194" i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1" i="1"/>
  <c r="H150" i="1" s="1"/>
  <c r="I150" i="1"/>
  <c r="I149" i="1" s="1"/>
  <c r="G150" i="1"/>
  <c r="G149" i="1" s="1"/>
  <c r="F150" i="1"/>
  <c r="F149" i="1" s="1"/>
  <c r="E150" i="1"/>
  <c r="E149" i="1" s="1"/>
  <c r="D150" i="1"/>
  <c r="D149" i="1" s="1"/>
  <c r="H148" i="1"/>
  <c r="H147" i="1"/>
  <c r="H146" i="1"/>
  <c r="H145" i="1"/>
  <c r="H144" i="1" s="1"/>
  <c r="I144" i="1"/>
  <c r="G144" i="1"/>
  <c r="G166" i="1" s="1"/>
  <c r="F144" i="1"/>
  <c r="F166" i="1" s="1"/>
  <c r="E144" i="1"/>
  <c r="E166" i="1" s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H123" i="1" s="1"/>
  <c r="G111" i="1"/>
  <c r="G110" i="1" s="1"/>
  <c r="G123" i="1" s="1"/>
  <c r="F111" i="1"/>
  <c r="E111" i="1"/>
  <c r="D111" i="1"/>
  <c r="D110" i="1" s="1"/>
  <c r="D123" i="1" s="1"/>
  <c r="F110" i="1"/>
  <c r="E110" i="1"/>
  <c r="H109" i="1"/>
  <c r="H108" i="1"/>
  <c r="I107" i="1"/>
  <c r="H107" i="1"/>
  <c r="G107" i="1"/>
  <c r="F107" i="1"/>
  <c r="F123" i="1" s="1"/>
  <c r="E107" i="1"/>
  <c r="E123" i="1" s="1"/>
  <c r="D107" i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H32" i="1" s="1"/>
  <c r="E56" i="1"/>
  <c r="F32" i="1" s="1"/>
  <c r="H55" i="1"/>
  <c r="G55" i="1"/>
  <c r="F55" i="1"/>
  <c r="E55" i="1"/>
  <c r="H44" i="1"/>
  <c r="H43" i="1"/>
  <c r="H42" i="1"/>
  <c r="H40" i="1"/>
  <c r="H39" i="1"/>
  <c r="H38" i="1"/>
  <c r="H37" i="1"/>
  <c r="I36" i="1"/>
  <c r="G36" i="1"/>
  <c r="H36" i="1" s="1"/>
  <c r="F36" i="1"/>
  <c r="I35" i="1"/>
  <c r="I34" i="1" s="1"/>
  <c r="G35" i="1"/>
  <c r="H35" i="1" s="1"/>
  <c r="F35" i="1"/>
  <c r="F34" i="1" s="1"/>
  <c r="E34" i="1"/>
  <c r="D34" i="1"/>
  <c r="H33" i="1"/>
  <c r="I31" i="1"/>
  <c r="G31" i="1"/>
  <c r="H31" i="1" s="1"/>
  <c r="F31" i="1"/>
  <c r="I30" i="1"/>
  <c r="H30" i="1"/>
  <c r="G30" i="1"/>
  <c r="F30" i="1"/>
  <c r="I29" i="1"/>
  <c r="G29" i="1"/>
  <c r="G27" i="1" s="1"/>
  <c r="F29" i="1"/>
  <c r="F27" i="1" s="1"/>
  <c r="I28" i="1"/>
  <c r="I27" i="1" s="1"/>
  <c r="H28" i="1"/>
  <c r="G28" i="1"/>
  <c r="F28" i="1"/>
  <c r="E27" i="1"/>
  <c r="E26" i="1" s="1"/>
  <c r="E45" i="1" s="1"/>
  <c r="D27" i="1"/>
  <c r="D26" i="1" s="1"/>
  <c r="H25" i="1"/>
  <c r="H23" i="1" s="1"/>
  <c r="H24" i="1"/>
  <c r="I23" i="1"/>
  <c r="G23" i="1"/>
  <c r="F23" i="1"/>
  <c r="E23" i="1"/>
  <c r="D23" i="1"/>
  <c r="H16" i="1"/>
  <c r="F16" i="1"/>
  <c r="D16" i="1"/>
  <c r="D45" i="1" l="1"/>
  <c r="F26" i="1"/>
  <c r="F45" i="1" s="1"/>
  <c r="I166" i="1"/>
  <c r="H155" i="1"/>
  <c r="H149" i="1" s="1"/>
  <c r="H166" i="1" s="1"/>
  <c r="I45" i="1"/>
  <c r="I26" i="1"/>
  <c r="G56" i="1"/>
  <c r="G337" i="1"/>
  <c r="G347" i="1" s="1"/>
  <c r="H29" i="1"/>
  <c r="H27" i="1" s="1"/>
  <c r="H310" i="1"/>
  <c r="H315" i="1" s="1"/>
  <c r="G34" i="1"/>
  <c r="G26" i="1" s="1"/>
  <c r="G45" i="1" s="1"/>
  <c r="H34" i="1" l="1"/>
  <c r="H26" i="1" s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<sst xmlns="http://schemas.openxmlformats.org/spreadsheetml/2006/main" count="271" uniqueCount="149">
  <si>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</si>
  <si>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</si>
  <si>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</si>
  <si>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</si>
  <si>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</si>
  <si>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</si>
  <si>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</si>
  <si>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</si>
  <si>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</si>
  <si>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</si>
  <si>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</si>
  <si>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</si>
  <si>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</si>
  <si>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</si>
  <si>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</si>
  <si>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</si>
  <si>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</si>
  <si>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</si>
  <si>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</si>
  <si>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</si>
  <si>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</si>
  <si>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</si>
  <si>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12</t>
  </si>
  <si>
    <t>FANGST T.O.M UKE 12</t>
  </si>
  <si>
    <t>RESTKVOTER UKE 12</t>
  </si>
  <si>
    <t>FANGST T.O.M. UKE 12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</si>
  <si>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</si>
  <si>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</si>
  <si>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</si>
  <si>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</si>
  <si>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</si>
  <si>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</si>
  <si>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</si>
  <si>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</si>
  <si>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</si>
  <si>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</si>
  <si>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</si>
  <si>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</si>
  <si>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</si>
  <si>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</si>
  <si>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</si>
  <si>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</si>
  <si>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</si>
  <si>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</si>
  <si>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</si>
  <si>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</si>
  <si>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</si>
  <si>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</si>
  <si>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</si>
  <si>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</si>
  <si>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</si>
  <si>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348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</si>
  <si>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</si>
  <si>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</si>
  <si>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</si>
  <si>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</si>
  <si>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</si>
  <si>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</si>
  <si>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</si>
  <si>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</si>
  <si>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</si>
  <si>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</si>
  <si>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</si>
  <si>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</si>
  <si>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</si>
  <si>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</si>
  <si>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</si>
  <si>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</si>
  <si>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</si>
  <si>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</si>
  <si>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</si>
  <si>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18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</si>
  <si>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</si>
  <si>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</si>
  <si>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</si>
  <si>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</si>
  <si>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</si>
  <si>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</si>
  <si>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</si>
  <si>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</si>
  <si>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</si>
  <si>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</si>
  <si>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</si>
  <si>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</si>
  <si>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</si>
  <si>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</si>
  <si>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</si>
  <si>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</si>
  <si>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</si>
  <si>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</si>
  <si>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</si>
  <si>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1 325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</si>
  <si>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77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</si>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</sst>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9" fillId="0" borderId="25" xfId="1" applyFont="1" applyFill="1" applyBorder="1" applyAlignment="1">
      <alignment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11" fillId="2" borderId="3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3" fontId="4" fillId="0" borderId="47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60" fillId="0" borderId="21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0" fontId="66" fillId="0" borderId="14" xfId="1" applyFont="1" applyFill="1" applyBorder="1" applyAlignment="1">
      <alignment horizontal="left" vertical="center"/>
    </xf>
    <xf numFmtId="3" fontId="22" fillId="0" borderId="32" xfId="3" applyNumberFormat="1" applyFont="1" applyFill="1" applyBorder="1" applyAlignment="1">
      <alignment horizontal="right" vertical="center"/>
    </xf>
    <xf numFmtId="165" fontId="66" fillId="0" borderId="24" xfId="3" applyNumberFormat="1" applyFont="1" applyFill="1" applyBorder="1" applyAlignment="1">
      <alignment horizontal="right" vertical="top"/>
    </xf>
    <xf numFmtId="3" fontId="60" fillId="0" borderId="32" xfId="3" applyNumberFormat="1" applyFont="1" applyFill="1" applyBorder="1" applyAlignment="1">
      <alignment vertical="center"/>
    </xf>
    <xf numFmtId="3" fontId="22" fillId="0" borderId="45" xfId="3" applyNumberFormat="1" applyFont="1" applyFill="1" applyBorder="1" applyAlignment="1">
      <alignment horizontal="right" vertical="center"/>
    </xf>
    <xf numFmtId="165" fontId="66" fillId="0" borderId="12" xfId="3" applyNumberFormat="1" applyFont="1" applyFill="1" applyBorder="1" applyAlignment="1">
      <alignment horizontal="right" vertical="top"/>
    </xf>
    <xf numFmtId="3" fontId="60" fillId="0" borderId="45" xfId="3" applyNumberFormat="1" applyFont="1" applyFill="1" applyBorder="1" applyAlignment="1">
      <alignment vertical="center"/>
    </xf>
    <xf numFmtId="3" fontId="66" fillId="0" borderId="24" xfId="3" applyNumberFormat="1" applyFont="1" applyFill="1" applyBorder="1" applyAlignment="1">
      <alignment horizontal="right"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B1" zoomScale="55" zoomScaleNormal="110" zoomScaleSheetLayoutView="100" zoomScalePageLayoutView="55" workbookViewId="0">
      <selection activeCell="H20" sqref="H20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1053.29657</v>
      </c>
      <c r="G23" s="52">
        <f t="shared" si="0"/>
        <v>37389.416399999995</v>
      </c>
      <c r="H23" s="53">
        <f t="shared" si="0"/>
        <v>75302.583599999998</v>
      </c>
      <c r="I23" s="53">
        <f t="shared" si="0"/>
        <v>38250.75675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>
        <v>111899</v>
      </c>
      <c r="F24" s="56">
        <v>1053.29657</v>
      </c>
      <c r="G24" s="56">
        <v>37339.865619999997</v>
      </c>
      <c r="H24" s="56">
        <f>E24-G24</f>
        <v>74559.134380000003</v>
      </c>
      <c r="I24" s="56">
        <v>38146.938300000002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>
        <v>793</v>
      </c>
      <c r="F25" s="56">
        <v>0</v>
      </c>
      <c r="G25" s="56">
        <v>49.550780000000003</v>
      </c>
      <c r="H25" s="56">
        <f>E25-G25</f>
        <v>743.44921999999997</v>
      </c>
      <c r="I25" s="56">
        <v>103.81845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15942.280630000001</v>
      </c>
      <c r="G26" s="53">
        <f t="shared" si="1"/>
        <v>117546.10791000001</v>
      </c>
      <c r="H26" s="53">
        <f t="shared" si="1"/>
        <v>140469.89208999998</v>
      </c>
      <c r="I26" s="53">
        <f t="shared" si="1"/>
        <v>114330.41813200001</v>
      </c>
      <c r="J26" s="20"/>
    </row>
    <row r="27" spans="1:10" ht="15" customHeight="1" x14ac:dyDescent="0.35">
      <c r="A27" s="60"/>
      <c r="B27" s="61"/>
      <c r="C27" s="62" t="s">
        <v>30</v>
      </c>
      <c r="D27" s="63">
        <f t="shared" ref="D27:I27" si="2">D28+D29+D30+D31+D32</f>
        <v>173468</v>
      </c>
      <c r="E27" s="63">
        <f t="shared" si="2"/>
        <v>198922</v>
      </c>
      <c r="F27" s="64">
        <f t="shared" si="2"/>
        <v>14388.2844</v>
      </c>
      <c r="G27" s="64">
        <f t="shared" si="2"/>
        <v>100490.42592000001</v>
      </c>
      <c r="H27" s="64">
        <f t="shared" si="2"/>
        <v>98431.574079999991</v>
      </c>
      <c r="I27" s="64">
        <f t="shared" si="2"/>
        <v>96718.482442000008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>
        <v>50598</v>
      </c>
      <c r="F28" s="70">
        <f>3818.32137-E57</f>
        <v>3818.3213700000001</v>
      </c>
      <c r="G28" s="70">
        <f>24072.72262-F57</f>
        <v>24072.72262</v>
      </c>
      <c r="H28" s="69">
        <f t="shared" ref="H28:H40" si="3">E28-G28</f>
        <v>26525.27738</v>
      </c>
      <c r="I28" s="70">
        <f>21223.02654-H57</f>
        <v>21223.026539999999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>
        <v>52093</v>
      </c>
      <c r="F29" s="70">
        <f>4326.72468-E58</f>
        <v>4326.7246800000003</v>
      </c>
      <c r="G29" s="70">
        <f>31777.37419-F58</f>
        <v>31777.374189999999</v>
      </c>
      <c r="H29" s="69">
        <f t="shared" si="3"/>
        <v>20315.625810000001</v>
      </c>
      <c r="I29" s="70">
        <f>31258.769982-H58</f>
        <v>31258.769982000002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>
        <v>50736</v>
      </c>
      <c r="F30" s="70">
        <f>3007.45631-E59</f>
        <v>3007.45631</v>
      </c>
      <c r="G30" s="70">
        <f>24708.87264-F59</f>
        <v>24708.872640000001</v>
      </c>
      <c r="H30" s="69">
        <f t="shared" si="3"/>
        <v>26027.127359999999</v>
      </c>
      <c r="I30" s="70">
        <f>24678.366788-H59</f>
        <v>24678.366787999999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>
        <v>33195</v>
      </c>
      <c r="F31" s="70">
        <f>3235.78204-E60</f>
        <v>3235.7820400000001</v>
      </c>
      <c r="G31" s="70">
        <f>19931.45647-F60</f>
        <v>19931.456470000001</v>
      </c>
      <c r="H31" s="69">
        <f t="shared" si="3"/>
        <v>13263.543529999999</v>
      </c>
      <c r="I31" s="70">
        <f>19558.319132-H60</f>
        <v>19558.319132000001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>
        <v>12300</v>
      </c>
      <c r="F32" s="70">
        <f>E56</f>
        <v>0</v>
      </c>
      <c r="G32" s="70">
        <f>F56</f>
        <v>0</v>
      </c>
      <c r="H32" s="69">
        <f t="shared" si="3"/>
        <v>12300</v>
      </c>
      <c r="I32" s="70">
        <v>0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>
        <v>31735</v>
      </c>
      <c r="F33" s="73">
        <v>230.88552999999999</v>
      </c>
      <c r="G33" s="73">
        <v>9193.8825799999995</v>
      </c>
      <c r="H33" s="64">
        <f t="shared" si="3"/>
        <v>22541.117420000002</v>
      </c>
      <c r="I33" s="73">
        <v>9907.6269499999999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>
        <f>E35+E36</f>
        <v>27359</v>
      </c>
      <c r="F34" s="73">
        <f>F35+F36</f>
        <v>1323.1107</v>
      </c>
      <c r="G34" s="73">
        <f>G35+G36</f>
        <v>7861.7994099999996</v>
      </c>
      <c r="H34" s="64">
        <f t="shared" si="3"/>
        <v>19497.20059</v>
      </c>
      <c r="I34" s="73">
        <f>I35+I36</f>
        <v>7704.3087400000004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>
        <v>25859</v>
      </c>
      <c r="F35" s="70">
        <f>1418.1107-E61-E62</f>
        <v>1323.1107</v>
      </c>
      <c r="G35" s="70">
        <f>8233.79941-F61-F62</f>
        <v>7861.7994099999996</v>
      </c>
      <c r="H35" s="69">
        <f t="shared" si="3"/>
        <v>17997.20059</v>
      </c>
      <c r="I35" s="70">
        <f>7704.30874-H61-H62</f>
        <v>7704.3087400000004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>
        <v>1500</v>
      </c>
      <c r="F36" s="77">
        <f>E61</f>
        <v>0</v>
      </c>
      <c r="G36" s="77">
        <f>F61</f>
        <v>0</v>
      </c>
      <c r="H36" s="78">
        <f t="shared" si="3"/>
        <v>1500</v>
      </c>
      <c r="I36" s="77">
        <f>H61</f>
        <v>0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>
        <v>2500</v>
      </c>
      <c r="F37" s="82">
        <v>40.222799999999999</v>
      </c>
      <c r="G37" s="82">
        <v>143.26410000000001</v>
      </c>
      <c r="H37" s="81">
        <f t="shared" si="3"/>
        <v>2356.7359000000001</v>
      </c>
      <c r="I37" s="82">
        <v>215.74831800000001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>
        <v>971</v>
      </c>
      <c r="F38" s="84">
        <v>61.145499999999998</v>
      </c>
      <c r="G38" s="84">
        <v>236.57611</v>
      </c>
      <c r="H38" s="83">
        <f t="shared" si="3"/>
        <v>734.42389000000003</v>
      </c>
      <c r="I38" s="84">
        <v>327.32076000000001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>
        <v>3827</v>
      </c>
      <c r="F39" s="84">
        <v>95</v>
      </c>
      <c r="G39" s="84">
        <v>372</v>
      </c>
      <c r="H39" s="83">
        <f t="shared" si="3"/>
        <v>3455</v>
      </c>
      <c r="I39" s="84">
        <v>0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>
        <v>7000</v>
      </c>
      <c r="F40" s="84">
        <v>50.486829999999998</v>
      </c>
      <c r="G40" s="84">
        <v>7000</v>
      </c>
      <c r="H40" s="83">
        <f t="shared" si="3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/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>
        <v>150</v>
      </c>
      <c r="F42" s="83"/>
      <c r="G42" s="83"/>
      <c r="H42" s="83">
        <f>E42-G42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>
        <v>100</v>
      </c>
      <c r="F43" s="83"/>
      <c r="G43" s="83"/>
      <c r="H43" s="83">
        <f>E43-G43</f>
        <v>100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1.7299999999995634</v>
      </c>
      <c r="G44" s="83">
        <v>63.193499999993946</v>
      </c>
      <c r="H44" s="83">
        <f>E44-G44</f>
        <v>-63.193499999993946</v>
      </c>
      <c r="I44" s="83">
        <v>150.35367999997106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 t="shared" ref="D45:I45" si="4">D23+D26+D37+D38+D39+D40+D41+D42+D43+D44</f>
        <v>336467</v>
      </c>
      <c r="E45" s="88">
        <f t="shared" si="4"/>
        <v>385256</v>
      </c>
      <c r="F45" s="88">
        <f t="shared" si="4"/>
        <v>17244.162329999999</v>
      </c>
      <c r="G45" s="88">
        <f t="shared" si="4"/>
        <v>162750.55802</v>
      </c>
      <c r="H45" s="88">
        <f t="shared" si="4"/>
        <v>222505.44198</v>
      </c>
      <c r="I45" s="88">
        <f t="shared" si="4"/>
        <v>160274.59763999999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51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52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53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54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55</v>
      </c>
      <c r="E55" s="49" t="str">
        <f>F22</f>
        <v>FANGST UKE 12</v>
      </c>
      <c r="F55" s="49" t="str">
        <f>G22</f>
        <v>FANGST T.O.M UKE 12</v>
      </c>
      <c r="G55" s="49" t="str">
        <f>H22</f>
        <v>RESTKVOTER UKE 12</v>
      </c>
      <c r="H55" s="49" t="str">
        <f>I22</f>
        <v>FANGST T.O.M. UKE 12 2021</v>
      </c>
      <c r="I55" s="90"/>
      <c r="J55" s="20"/>
    </row>
    <row r="56" spans="1:10" ht="14.15" customHeight="1" x14ac:dyDescent="0.35">
      <c r="A56" s="33"/>
      <c r="B56" s="34"/>
      <c r="C56" s="51" t="s">
        <v>56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0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/>
      <c r="F57" s="69"/>
      <c r="G57" s="102"/>
      <c r="H57" s="69"/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/>
      <c r="F58" s="69"/>
      <c r="G58" s="102"/>
      <c r="H58" s="69"/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/>
      <c r="F59" s="69"/>
      <c r="G59" s="102"/>
      <c r="H59" s="69"/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/>
      <c r="F60" s="105"/>
      <c r="G60" s="104"/>
      <c r="H60" s="105"/>
      <c r="I60" s="90"/>
      <c r="J60" s="20"/>
    </row>
    <row r="61" spans="1:10" ht="14.15" customHeight="1" thickBot="1" x14ac:dyDescent="0.4">
      <c r="A61" s="33"/>
      <c r="B61" s="34"/>
      <c r="C61" s="106" t="s">
        <v>57</v>
      </c>
      <c r="D61" s="107">
        <v>1500</v>
      </c>
      <c r="E61" s="107">
        <v>0</v>
      </c>
      <c r="F61" s="107">
        <v>0</v>
      </c>
      <c r="G61" s="107">
        <f>D61-F61</f>
        <v>1500</v>
      </c>
      <c r="H61" s="107">
        <v>0</v>
      </c>
      <c r="I61" s="90"/>
      <c r="J61" s="20"/>
    </row>
    <row r="62" spans="1:10" ht="14.15" customHeight="1" thickBot="1" x14ac:dyDescent="0.4">
      <c r="A62" s="33"/>
      <c r="B62" s="34"/>
      <c r="C62" s="108" t="s">
        <v>58</v>
      </c>
      <c r="D62" s="81">
        <v>3827</v>
      </c>
      <c r="E62" s="81">
        <v>95</v>
      </c>
      <c r="F62" s="81">
        <v>372</v>
      </c>
      <c r="G62" s="81">
        <f>D62-F62</f>
        <v>3455</v>
      </c>
      <c r="H62" s="81">
        <v>0</v>
      </c>
      <c r="I62" s="90"/>
      <c r="J62" s="20"/>
    </row>
    <row r="63" spans="1:10" ht="14.15" customHeight="1" x14ac:dyDescent="0.35">
      <c r="A63" s="33"/>
      <c r="B63" s="34"/>
      <c r="C63" s="89" t="s">
        <v>59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60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61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62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63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64</v>
      </c>
      <c r="F106" s="47" t="str">
        <f>F22</f>
        <v>FANGST UKE 12</v>
      </c>
      <c r="G106" s="47" t="str">
        <f>G22</f>
        <v>FANGST T.O.M UKE 12</v>
      </c>
      <c r="H106" s="47" t="str">
        <f>H22</f>
        <v>RESTKVOTER UKE 12</v>
      </c>
      <c r="I106" s="47" t="str">
        <f>I22</f>
        <v>FANGST T.O.M. UKE 12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4614.5663500000001</v>
      </c>
      <c r="G107" s="53">
        <f t="shared" si="5"/>
        <v>23255.708409999999</v>
      </c>
      <c r="H107" s="53">
        <f t="shared" si="5"/>
        <v>9430.2915899999989</v>
      </c>
      <c r="I107" s="53">
        <f t="shared" si="5"/>
        <v>19846.938119999999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>
        <v>31903</v>
      </c>
      <c r="F108" s="56">
        <v>4614.5663500000001</v>
      </c>
      <c r="G108" s="56">
        <v>23205.632160000001</v>
      </c>
      <c r="H108" s="56">
        <f>E108-G108</f>
        <v>8697.367839999999</v>
      </c>
      <c r="I108" s="56">
        <v>19788.8714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>
        <v>783</v>
      </c>
      <c r="F109" s="59">
        <v>0</v>
      </c>
      <c r="G109" s="59">
        <v>50.076250000000002</v>
      </c>
      <c r="H109" s="59">
        <f>E109-G109</f>
        <v>732.92375000000004</v>
      </c>
      <c r="I109" s="59">
        <v>58.066719999999997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 t="shared" ref="D110:I110" si="6">D111+D116+D117</f>
        <v>56489</v>
      </c>
      <c r="E110" s="52">
        <f t="shared" si="6"/>
        <v>68210</v>
      </c>
      <c r="F110" s="53">
        <f t="shared" si="6"/>
        <v>789.47171000000003</v>
      </c>
      <c r="G110" s="53">
        <f t="shared" si="6"/>
        <v>13211.35073</v>
      </c>
      <c r="H110" s="53">
        <f t="shared" si="6"/>
        <v>54998.649270000009</v>
      </c>
      <c r="I110" s="53">
        <f t="shared" si="6"/>
        <v>13032.638439999999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 t="shared" ref="D111:I111" si="7">D112+D113+D114+D115</f>
        <v>42290</v>
      </c>
      <c r="E111" s="63">
        <f t="shared" si="7"/>
        <v>51009</v>
      </c>
      <c r="F111" s="64">
        <f t="shared" si="7"/>
        <v>726.95420999999999</v>
      </c>
      <c r="G111" s="64">
        <f t="shared" si="7"/>
        <v>8876.0491099999999</v>
      </c>
      <c r="H111" s="64">
        <f t="shared" si="7"/>
        <v>42132.950890000007</v>
      </c>
      <c r="I111" s="64">
        <f t="shared" si="7"/>
        <v>9120.0759099999996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>
        <v>13658</v>
      </c>
      <c r="F112" s="69">
        <v>85.262690000000006</v>
      </c>
      <c r="G112" s="69">
        <v>1652.1809000000001</v>
      </c>
      <c r="H112" s="69">
        <f t="shared" ref="H112:H119" si="8">E112-G112</f>
        <v>12005.819100000001</v>
      </c>
      <c r="I112" s="69">
        <v>2115.6084099999998</v>
      </c>
      <c r="J112" s="20"/>
    </row>
    <row r="113" spans="1:10" ht="14.15" customHeight="1" x14ac:dyDescent="0.35">
      <c r="A113" s="137"/>
      <c r="B113" s="66"/>
      <c r="C113" s="67" t="s">
        <v>65</v>
      </c>
      <c r="D113" s="68">
        <v>12171</v>
      </c>
      <c r="E113" s="69">
        <v>14540</v>
      </c>
      <c r="F113" s="69">
        <v>137.18782999999999</v>
      </c>
      <c r="G113" s="69">
        <v>2992.5488300000002</v>
      </c>
      <c r="H113" s="69">
        <f t="shared" si="8"/>
        <v>11547.45117</v>
      </c>
      <c r="I113" s="69">
        <v>2970.6985800000002</v>
      </c>
      <c r="J113" s="20"/>
    </row>
    <row r="114" spans="1:10" ht="14.15" customHeight="1" x14ac:dyDescent="0.35">
      <c r="A114" s="137"/>
      <c r="B114" s="66"/>
      <c r="C114" s="67" t="s">
        <v>66</v>
      </c>
      <c r="D114" s="68">
        <v>11356</v>
      </c>
      <c r="E114" s="69">
        <v>13798</v>
      </c>
      <c r="F114" s="69">
        <v>309.63150999999999</v>
      </c>
      <c r="G114" s="69">
        <v>2778.1384200000002</v>
      </c>
      <c r="H114" s="69">
        <f t="shared" si="8"/>
        <v>11019.861580000001</v>
      </c>
      <c r="I114" s="69">
        <v>2716.0015199999998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>
        <v>9013</v>
      </c>
      <c r="F115" s="69">
        <v>194.87217999999999</v>
      </c>
      <c r="G115" s="69">
        <v>1453.1809599999999</v>
      </c>
      <c r="H115" s="69">
        <f t="shared" si="8"/>
        <v>7559.8190400000003</v>
      </c>
      <c r="I115" s="69">
        <v>1317.7674</v>
      </c>
      <c r="J115" s="20"/>
    </row>
    <row r="116" spans="1:10" ht="14.15" customHeight="1" x14ac:dyDescent="0.35">
      <c r="A116" s="137"/>
      <c r="B116" s="66"/>
      <c r="C116" s="62" t="s">
        <v>67</v>
      </c>
      <c r="D116" s="63">
        <v>9830</v>
      </c>
      <c r="E116" s="64">
        <v>11908</v>
      </c>
      <c r="F116" s="64">
        <v>7.6804600000000001</v>
      </c>
      <c r="G116" s="64">
        <v>3793.5240600000002</v>
      </c>
      <c r="H116" s="64">
        <f t="shared" si="8"/>
        <v>8114.4759400000003</v>
      </c>
      <c r="I116" s="64">
        <v>3344.83475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>
        <v>5293</v>
      </c>
      <c r="F117" s="140">
        <v>54.837040000000002</v>
      </c>
      <c r="G117" s="140">
        <v>541.77755999999999</v>
      </c>
      <c r="H117" s="140">
        <f t="shared" si="8"/>
        <v>4751.2224399999996</v>
      </c>
      <c r="I117" s="140">
        <v>567.72778000000005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>
        <v>390</v>
      </c>
      <c r="F118" s="83">
        <v>0.65012000000000003</v>
      </c>
      <c r="G118" s="83">
        <v>15.5703</v>
      </c>
      <c r="H118" s="83">
        <f t="shared" si="8"/>
        <v>374.42970000000003</v>
      </c>
      <c r="I118" s="83">
        <v>30.151610000000002</v>
      </c>
      <c r="J118" s="20"/>
    </row>
    <row r="119" spans="1:10" ht="17" thickBot="1" x14ac:dyDescent="0.4">
      <c r="A119" s="6"/>
      <c r="B119" s="13"/>
      <c r="C119" s="79" t="s">
        <v>68</v>
      </c>
      <c r="D119" s="80">
        <v>300</v>
      </c>
      <c r="E119" s="81">
        <v>300</v>
      </c>
      <c r="F119" s="81">
        <v>3.0808900000000001</v>
      </c>
      <c r="G119" s="81">
        <v>300</v>
      </c>
      <c r="H119" s="81">
        <f t="shared" si="8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/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>
        <v>50</v>
      </c>
      <c r="F121" s="81"/>
      <c r="G121" s="81"/>
      <c r="H121" s="81">
        <f>E121-G121</f>
        <v>50</v>
      </c>
      <c r="I121" s="81"/>
      <c r="J121" s="20"/>
    </row>
    <row r="122" spans="1:10" ht="17" thickBot="1" x14ac:dyDescent="0.4">
      <c r="A122" s="6"/>
      <c r="B122" s="13"/>
      <c r="C122" s="142" t="s">
        <v>69</v>
      </c>
      <c r="D122" s="80"/>
      <c r="E122" s="81"/>
      <c r="F122" s="81">
        <v>0.3249999999998181</v>
      </c>
      <c r="G122" s="81">
        <v>5.3939999999929569</v>
      </c>
      <c r="H122" s="81">
        <f>E122-G122</f>
        <v>-5.3939999999929569</v>
      </c>
      <c r="I122" s="81">
        <v>25.591079999991052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>
        <f>E107+E110+E118+E119+E120+E121+E122</f>
        <v>101636</v>
      </c>
      <c r="F123" s="88">
        <f t="shared" ref="F123:G123" si="9">F107+F110+F118+F119+F120+F121+F122</f>
        <v>5408.0940700000001</v>
      </c>
      <c r="G123" s="88">
        <f t="shared" si="9"/>
        <v>36788.02343999999</v>
      </c>
      <c r="H123" s="88">
        <f>H107+H110+H118+H119+H120+H121+H122</f>
        <v>64847.976560000017</v>
      </c>
      <c r="I123" s="88">
        <f>I107+I110+I118+I119+I120+I121+I122</f>
        <v>33235.319249999993</v>
      </c>
      <c r="J123" s="20"/>
    </row>
    <row r="124" spans="1:10" ht="13.5" customHeight="1" x14ac:dyDescent="0.35">
      <c r="A124" s="6"/>
      <c r="B124" s="13"/>
      <c r="C124" s="89" t="s">
        <v>70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71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72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73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74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75</v>
      </c>
      <c r="D137" s="157">
        <v>1850</v>
      </c>
      <c r="E137" s="160" t="s">
        <v>76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77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62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78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79</v>
      </c>
      <c r="F143" s="47" t="str">
        <f>F22</f>
        <v>FANGST UKE 12</v>
      </c>
      <c r="G143" s="47" t="str">
        <f>G22</f>
        <v>FANGST T.O.M UKE 12</v>
      </c>
      <c r="H143" s="47" t="str">
        <f>H22</f>
        <v>RESTKVOTER UKE 12</v>
      </c>
      <c r="I143" s="47" t="str">
        <f>I22</f>
        <v>FANGST T.O.M. UKE 12 2021</v>
      </c>
      <c r="J143" s="50"/>
    </row>
    <row r="144" spans="1:10" ht="14.15" customHeight="1" x14ac:dyDescent="0.35">
      <c r="A144" s="1"/>
      <c r="B144" s="13"/>
      <c r="C144" s="51" t="s">
        <v>80</v>
      </c>
      <c r="D144" s="52">
        <f t="shared" ref="D144:I144" si="10">D145+D146+D147</f>
        <v>66192</v>
      </c>
      <c r="E144" s="52">
        <f t="shared" si="10"/>
        <v>62183</v>
      </c>
      <c r="F144" s="175">
        <f t="shared" si="10"/>
        <v>509.81297999999998</v>
      </c>
      <c r="G144" s="175">
        <f t="shared" si="10"/>
        <v>18964.117490000001</v>
      </c>
      <c r="H144" s="175">
        <f t="shared" si="10"/>
        <v>43218.882510000003</v>
      </c>
      <c r="I144" s="175">
        <f t="shared" si="10"/>
        <v>22487.57747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55">
        <v>49665</v>
      </c>
      <c r="F145" s="176">
        <v>509.81297999999998</v>
      </c>
      <c r="G145" s="176">
        <v>14940.4125</v>
      </c>
      <c r="H145" s="176">
        <f>E145-G145</f>
        <v>34724.587500000001</v>
      </c>
      <c r="I145" s="176">
        <v>19414.745849999999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55">
        <v>12018</v>
      </c>
      <c r="F146" s="176">
        <v>0</v>
      </c>
      <c r="G146" s="176">
        <v>4023.7049900000002</v>
      </c>
      <c r="H146" s="176">
        <f>E146-G146</f>
        <v>7994.2950099999998</v>
      </c>
      <c r="I146" s="176">
        <v>3072.8316199999999</v>
      </c>
      <c r="J146" s="20"/>
    </row>
    <row r="147" spans="1:10" ht="13.5" customHeight="1" thickBot="1" x14ac:dyDescent="0.4">
      <c r="A147" s="1"/>
      <c r="B147" s="13"/>
      <c r="C147" s="57" t="s">
        <v>81</v>
      </c>
      <c r="D147" s="177">
        <v>500</v>
      </c>
      <c r="E147" s="177">
        <v>500</v>
      </c>
      <c r="F147" s="178"/>
      <c r="G147" s="178"/>
      <c r="H147" s="178">
        <f>E147-G147</f>
        <v>500</v>
      </c>
      <c r="I147" s="178"/>
      <c r="J147" s="20"/>
    </row>
    <row r="148" spans="1:10" ht="14.25" customHeight="1" thickBot="1" x14ac:dyDescent="0.4">
      <c r="A148" s="179"/>
      <c r="B148" s="180"/>
      <c r="C148" s="106" t="s">
        <v>82</v>
      </c>
      <c r="D148" s="181">
        <v>44724</v>
      </c>
      <c r="E148" s="181">
        <v>49007</v>
      </c>
      <c r="F148" s="182">
        <v>0</v>
      </c>
      <c r="G148" s="182">
        <v>1358.7101</v>
      </c>
      <c r="H148" s="182">
        <f>E148-G148</f>
        <v>47648.289900000003</v>
      </c>
      <c r="I148" s="182">
        <v>253.90504000000001</v>
      </c>
      <c r="J148" s="183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80">
        <f>E150+E155+E158</f>
        <v>69774</v>
      </c>
      <c r="F149" s="184">
        <f>F150+F155+F158</f>
        <v>2135.7712900000001</v>
      </c>
      <c r="G149" s="184">
        <f t="shared" ref="G149" si="11">G150+G155+G158</f>
        <v>27053.218210000003</v>
      </c>
      <c r="H149" s="184">
        <f>H150+H155+H158</f>
        <v>42720.781789999994</v>
      </c>
      <c r="I149" s="184">
        <f>I150+I155+I158</f>
        <v>25031.010370000004</v>
      </c>
      <c r="J149" s="14"/>
    </row>
    <row r="150" spans="1:10" ht="14.15" customHeight="1" x14ac:dyDescent="0.35">
      <c r="A150" s="1"/>
      <c r="B150" s="16"/>
      <c r="C150" s="185" t="s">
        <v>83</v>
      </c>
      <c r="D150" s="186">
        <f>D151+D152+D153+D154</f>
        <v>52297</v>
      </c>
      <c r="E150" s="186">
        <f>E151+E152+E153+E154</f>
        <v>51985</v>
      </c>
      <c r="F150" s="187">
        <f>F151+F152+F153+F154</f>
        <v>1479.12769</v>
      </c>
      <c r="G150" s="187">
        <f>G151+G152+G154+G153</f>
        <v>21735.417160000001</v>
      </c>
      <c r="H150" s="187">
        <f>H151+H152+H153+H154</f>
        <v>30249.582839999995</v>
      </c>
      <c r="I150" s="187">
        <f>I151+I152+I153+I154</f>
        <v>18139.635040000001</v>
      </c>
      <c r="J150" s="50"/>
    </row>
    <row r="151" spans="1:10" ht="14.15" customHeight="1" x14ac:dyDescent="0.35">
      <c r="A151" s="65"/>
      <c r="B151" s="188"/>
      <c r="C151" s="67" t="s">
        <v>31</v>
      </c>
      <c r="D151" s="68">
        <v>13881</v>
      </c>
      <c r="E151" s="68">
        <v>15307</v>
      </c>
      <c r="F151" s="189">
        <v>172.10684000000001</v>
      </c>
      <c r="G151" s="189">
        <v>3076.2260000000001</v>
      </c>
      <c r="H151" s="189">
        <f>E151-G151</f>
        <v>12230.773999999999</v>
      </c>
      <c r="I151" s="189">
        <v>4113.6696700000002</v>
      </c>
      <c r="J151" s="190"/>
    </row>
    <row r="152" spans="1:10" ht="14.15" customHeight="1" x14ac:dyDescent="0.35">
      <c r="A152" s="65"/>
      <c r="B152" s="66"/>
      <c r="C152" s="67" t="s">
        <v>65</v>
      </c>
      <c r="D152" s="68">
        <v>14224</v>
      </c>
      <c r="E152" s="68">
        <v>12859</v>
      </c>
      <c r="F152" s="189">
        <v>447.73442</v>
      </c>
      <c r="G152" s="189">
        <v>7021.6051200000002</v>
      </c>
      <c r="H152" s="189">
        <f>E152-G152</f>
        <v>5837.3948799999998</v>
      </c>
      <c r="I152" s="189">
        <v>5867.6241799999998</v>
      </c>
      <c r="J152" s="191"/>
    </row>
    <row r="153" spans="1:10" ht="14.15" customHeight="1" x14ac:dyDescent="0.35">
      <c r="A153" s="65"/>
      <c r="B153" s="66"/>
      <c r="C153" s="67" t="s">
        <v>66</v>
      </c>
      <c r="D153" s="68">
        <v>12986</v>
      </c>
      <c r="E153" s="68">
        <v>13695</v>
      </c>
      <c r="F153" s="189">
        <v>355.53345000000002</v>
      </c>
      <c r="G153" s="189">
        <v>5366.3895000000002</v>
      </c>
      <c r="H153" s="189">
        <f>E153-G153</f>
        <v>8328.6104999999989</v>
      </c>
      <c r="I153" s="189">
        <v>4977.4116400000003</v>
      </c>
      <c r="J153" s="191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68">
        <v>10124</v>
      </c>
      <c r="F154" s="189">
        <v>503.75297999999998</v>
      </c>
      <c r="G154" s="189">
        <v>6271.1965399999999</v>
      </c>
      <c r="H154" s="189">
        <f>E154-G154</f>
        <v>3852.8034600000001</v>
      </c>
      <c r="I154" s="189">
        <v>3180.9295499999998</v>
      </c>
      <c r="J154" s="191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63">
        <f>E157+E156</f>
        <v>8254</v>
      </c>
      <c r="F155" s="192">
        <v>553.19686000000002</v>
      </c>
      <c r="G155" s="192">
        <v>3991.3384000000001</v>
      </c>
      <c r="H155" s="192">
        <f>H156+H157</f>
        <v>4262.6615999999995</v>
      </c>
      <c r="I155" s="192">
        <v>4802.3739299999997</v>
      </c>
      <c r="J155" s="193"/>
    </row>
    <row r="156" spans="1:10" ht="14.15" customHeight="1" x14ac:dyDescent="0.35">
      <c r="A156" s="1"/>
      <c r="B156" s="13"/>
      <c r="C156" s="67" t="s">
        <v>84</v>
      </c>
      <c r="D156" s="68">
        <v>6978</v>
      </c>
      <c r="E156" s="68">
        <v>7754</v>
      </c>
      <c r="F156" s="189">
        <v>544.79845999999998</v>
      </c>
      <c r="G156" s="189">
        <v>3922.7606799999999</v>
      </c>
      <c r="H156" s="189">
        <f t="shared" ref="H156:H164" si="12">E156-G156</f>
        <v>3831.2393200000001</v>
      </c>
      <c r="I156" s="189">
        <v>4797.5219299999999</v>
      </c>
      <c r="J156" s="14"/>
    </row>
    <row r="157" spans="1:10" ht="14.5" x14ac:dyDescent="0.35">
      <c r="A157" s="6"/>
      <c r="B157" s="61"/>
      <c r="C157" s="67" t="s">
        <v>85</v>
      </c>
      <c r="D157" s="68">
        <v>500</v>
      </c>
      <c r="E157" s="68">
        <v>500</v>
      </c>
      <c r="F157" s="189"/>
      <c r="G157" s="189">
        <f>G155-G156</f>
        <v>68.577720000000227</v>
      </c>
      <c r="H157" s="189">
        <f t="shared" si="12"/>
        <v>431.42227999999977</v>
      </c>
      <c r="I157" s="189">
        <f>I155-I156</f>
        <v>4.8519999999998618</v>
      </c>
      <c r="J157" s="194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139">
        <v>9535</v>
      </c>
      <c r="F158" s="195">
        <v>103.44674000000001</v>
      </c>
      <c r="G158" s="195">
        <v>1326.4626499999999</v>
      </c>
      <c r="H158" s="195">
        <f t="shared" si="12"/>
        <v>8208.5373500000005</v>
      </c>
      <c r="I158" s="195">
        <v>2089.0014000000001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80">
        <v>142</v>
      </c>
      <c r="F159" s="196">
        <v>1.7710999999999999</v>
      </c>
      <c r="G159" s="196">
        <v>14.657629999999999</v>
      </c>
      <c r="H159" s="196">
        <f t="shared" si="12"/>
        <v>127.34237</v>
      </c>
      <c r="I159" s="196">
        <v>15.930099999999999</v>
      </c>
      <c r="J159" s="14"/>
    </row>
    <row r="160" spans="1:10" ht="15" thickBot="1" x14ac:dyDescent="0.4">
      <c r="A160" s="6"/>
      <c r="B160" s="13"/>
      <c r="C160" s="197" t="s">
        <v>86</v>
      </c>
      <c r="D160" s="141">
        <v>250</v>
      </c>
      <c r="E160" s="141">
        <v>250</v>
      </c>
      <c r="F160" s="198">
        <v>0</v>
      </c>
      <c r="G160" s="198">
        <v>0</v>
      </c>
      <c r="H160" s="198">
        <f t="shared" si="12"/>
        <v>250</v>
      </c>
      <c r="I160" s="198">
        <v>7.04</v>
      </c>
      <c r="J160" s="14"/>
    </row>
    <row r="161" spans="1:10" ht="17" thickBot="1" x14ac:dyDescent="0.4">
      <c r="A161" s="6"/>
      <c r="B161" s="13"/>
      <c r="C161" s="197" t="s">
        <v>87</v>
      </c>
      <c r="D161" s="80">
        <v>2000</v>
      </c>
      <c r="E161" s="80">
        <v>2000</v>
      </c>
      <c r="F161" s="196">
        <v>8.7404499999999992</v>
      </c>
      <c r="G161" s="196">
        <v>2000</v>
      </c>
      <c r="H161" s="196">
        <f t="shared" si="12"/>
        <v>0</v>
      </c>
      <c r="I161" s="196">
        <v>2000</v>
      </c>
      <c r="J161" s="20"/>
    </row>
    <row r="162" spans="1:10" ht="15" thickBot="1" x14ac:dyDescent="0.4">
      <c r="A162" s="6"/>
      <c r="B162" s="13"/>
      <c r="C162" s="199" t="s">
        <v>44</v>
      </c>
      <c r="D162" s="80"/>
      <c r="E162" s="200"/>
      <c r="F162" s="196">
        <v>0</v>
      </c>
      <c r="G162" s="196">
        <v>0</v>
      </c>
      <c r="H162" s="196">
        <f t="shared" si="12"/>
        <v>0</v>
      </c>
      <c r="I162" s="196"/>
      <c r="J162" s="14"/>
    </row>
    <row r="163" spans="1:10" ht="15" thickBot="1" x14ac:dyDescent="0.4">
      <c r="A163" s="6"/>
      <c r="B163" s="13"/>
      <c r="C163" s="201" t="s">
        <v>88</v>
      </c>
      <c r="D163" s="80">
        <v>57</v>
      </c>
      <c r="E163" s="200">
        <v>57</v>
      </c>
      <c r="F163" s="196"/>
      <c r="G163" s="196"/>
      <c r="H163" s="196">
        <f t="shared" si="12"/>
        <v>57</v>
      </c>
      <c r="I163" s="196"/>
      <c r="J163" s="14"/>
    </row>
    <row r="164" spans="1:10" ht="15" customHeight="1" thickBot="1" x14ac:dyDescent="0.4">
      <c r="A164" s="6"/>
      <c r="B164" s="13"/>
      <c r="C164" s="199" t="s">
        <v>47</v>
      </c>
      <c r="D164" s="202"/>
      <c r="E164" s="200"/>
      <c r="F164" s="196">
        <v>4.1180000000003929</v>
      </c>
      <c r="G164" s="196">
        <v>285.55159999999887</v>
      </c>
      <c r="H164" s="196">
        <f t="shared" si="12"/>
        <v>-285.55159999999887</v>
      </c>
      <c r="I164" s="196">
        <v>403.64669999999751</v>
      </c>
      <c r="J164" s="14"/>
    </row>
    <row r="165" spans="1:10" ht="0" hidden="1" customHeight="1" x14ac:dyDescent="0.35">
      <c r="C165" s="203"/>
      <c r="D165" s="204"/>
      <c r="E165" s="205"/>
      <c r="F165" s="204"/>
      <c r="G165" s="204"/>
      <c r="H165" s="204"/>
      <c r="I165" s="206"/>
    </row>
    <row r="166" spans="1:10" ht="14.25" customHeight="1" thickBot="1" x14ac:dyDescent="0.4">
      <c r="A166" s="207"/>
      <c r="B166" s="16"/>
      <c r="C166" s="208" t="s">
        <v>48</v>
      </c>
      <c r="D166" s="88">
        <f t="shared" ref="D166:E166" si="13">D144+D148+D149+D159+D160+D161+D162+D163+D164</f>
        <v>182657</v>
      </c>
      <c r="E166" s="88">
        <f t="shared" si="13"/>
        <v>183413</v>
      </c>
      <c r="F166" s="88">
        <f>F144+F148+F149+F159+F160+F161+F162+F163+F164</f>
        <v>2660.2138200000004</v>
      </c>
      <c r="G166" s="88">
        <f>G144+G148+G149+G159+G160+G161+G162+G163+G164</f>
        <v>49676.255030000008</v>
      </c>
      <c r="H166" s="88">
        <f>H144+H148+H149+H159+H160+H161+H162+H163+H164</f>
        <v>133736.74496999997</v>
      </c>
      <c r="I166" s="88">
        <f>I144+I148+I149+I159+I160+I161+I162+I163+I164</f>
        <v>50199.109680000001</v>
      </c>
      <c r="J166" s="209"/>
    </row>
    <row r="167" spans="1:10" ht="14.25" customHeight="1" x14ac:dyDescent="0.35">
      <c r="A167" s="207"/>
      <c r="B167" s="16"/>
      <c r="C167" s="210" t="s">
        <v>89</v>
      </c>
      <c r="D167" s="116"/>
      <c r="E167" s="116"/>
      <c r="F167" s="116"/>
      <c r="G167" s="116"/>
      <c r="H167" s="211"/>
      <c r="I167" s="211"/>
      <c r="J167" s="209"/>
    </row>
    <row r="168" spans="1:10" ht="14.25" customHeight="1" x14ac:dyDescent="0.35">
      <c r="A168" s="15"/>
      <c r="B168" s="16"/>
      <c r="C168" s="170" t="s">
        <v>90</v>
      </c>
      <c r="D168" s="116"/>
      <c r="E168" s="116"/>
      <c r="F168" s="116"/>
      <c r="G168" s="116"/>
      <c r="H168" s="211"/>
      <c r="I168" s="207"/>
      <c r="J168" s="50"/>
    </row>
    <row r="169" spans="1:10" ht="14.25" customHeight="1" x14ac:dyDescent="0.35">
      <c r="A169" s="15"/>
      <c r="B169" s="16"/>
      <c r="C169" s="95" t="s">
        <v>91</v>
      </c>
      <c r="D169" s="116"/>
      <c r="E169" s="116"/>
      <c r="F169" s="116"/>
      <c r="G169" s="116"/>
      <c r="H169" s="211"/>
      <c r="I169" s="207"/>
      <c r="J169" s="50"/>
    </row>
    <row r="170" spans="1:10" ht="14.25" customHeight="1" x14ac:dyDescent="0.35">
      <c r="A170" s="15"/>
      <c r="B170" s="16"/>
      <c r="C170" s="89" t="s">
        <v>92</v>
      </c>
      <c r="D170" s="116"/>
      <c r="E170" s="116"/>
      <c r="F170" s="116"/>
      <c r="G170" s="116"/>
      <c r="H170" s="211"/>
      <c r="I170" s="211"/>
      <c r="J170" s="50"/>
    </row>
    <row r="171" spans="1:10" ht="15.5" x14ac:dyDescent="0.35">
      <c r="A171" s="15"/>
      <c r="B171" s="16"/>
      <c r="C171" s="95" t="s">
        <v>93</v>
      </c>
      <c r="D171" s="116"/>
      <c r="E171" s="116"/>
      <c r="F171" s="116"/>
      <c r="G171" s="116"/>
      <c r="H171" s="211"/>
      <c r="I171" s="211"/>
      <c r="J171" s="50"/>
    </row>
    <row r="172" spans="1:10" ht="15.5" x14ac:dyDescent="0.35">
      <c r="A172" s="15"/>
      <c r="B172" s="16"/>
      <c r="C172" s="89" t="s">
        <v>94</v>
      </c>
      <c r="D172" s="116"/>
      <c r="E172" s="116"/>
      <c r="F172" s="116"/>
      <c r="G172" s="116"/>
      <c r="H172" s="211"/>
      <c r="I172" s="211"/>
      <c r="J172" s="50"/>
    </row>
    <row r="173" spans="1:10" ht="12" customHeight="1" thickBot="1" x14ac:dyDescent="0.4">
      <c r="A173" s="1"/>
      <c r="B173" s="212"/>
      <c r="C173" s="148"/>
      <c r="D173" s="213"/>
      <c r="E173" s="213"/>
      <c r="F173" s="214"/>
      <c r="G173" s="214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15"/>
      <c r="E174" s="215"/>
      <c r="F174" s="215"/>
      <c r="G174" s="215"/>
      <c r="H174" s="6"/>
      <c r="I174" s="6"/>
      <c r="J174" s="6"/>
    </row>
    <row r="175" spans="1:10" ht="12" customHeight="1" x14ac:dyDescent="0.35">
      <c r="A175" s="1"/>
      <c r="B175" s="6"/>
      <c r="C175" s="137"/>
      <c r="D175" s="215"/>
      <c r="E175" s="215"/>
      <c r="F175" s="215"/>
      <c r="G175" s="215"/>
      <c r="H175" s="6"/>
      <c r="I175" s="6"/>
      <c r="J175" s="6"/>
    </row>
    <row r="176" spans="1:10" ht="12" customHeight="1" x14ac:dyDescent="0.35">
      <c r="A176" s="1"/>
      <c r="B176" s="6"/>
      <c r="C176" s="137"/>
      <c r="D176" s="215"/>
      <c r="E176" s="215"/>
      <c r="F176" s="215"/>
      <c r="G176" s="215"/>
      <c r="H176" s="6"/>
      <c r="I176" s="6"/>
      <c r="J176" s="6"/>
    </row>
    <row r="177" spans="1:10" ht="20.25" customHeight="1" x14ac:dyDescent="0.35">
      <c r="A177" s="1"/>
      <c r="B177" s="6"/>
      <c r="C177" s="137"/>
      <c r="D177" s="215"/>
      <c r="E177" s="215"/>
      <c r="F177" s="215"/>
      <c r="G177" s="215"/>
      <c r="H177" s="6"/>
      <c r="I177" s="6"/>
      <c r="J177" s="6"/>
    </row>
    <row r="178" spans="1:10" ht="21.75" customHeight="1" x14ac:dyDescent="0.35">
      <c r="A178" s="1"/>
      <c r="B178" s="7"/>
      <c r="C178" s="153" t="s">
        <v>95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16"/>
      <c r="C180" s="217"/>
      <c r="D180" s="217"/>
      <c r="E180" s="217"/>
      <c r="F180" s="217"/>
      <c r="G180" s="217"/>
      <c r="H180" s="217"/>
      <c r="I180" s="217"/>
      <c r="J180" s="218"/>
    </row>
    <row r="181" spans="1:10" ht="14.15" customHeight="1" thickBot="1" x14ac:dyDescent="0.4">
      <c r="A181" s="6"/>
      <c r="B181" s="13"/>
      <c r="C181" s="219" t="s">
        <v>2</v>
      </c>
      <c r="D181" s="220"/>
      <c r="E181" s="221"/>
      <c r="F181" s="221"/>
      <c r="G181" s="221"/>
      <c r="H181" s="6"/>
      <c r="I181" s="6"/>
      <c r="J181" s="14"/>
    </row>
    <row r="182" spans="1:10" ht="14.15" customHeight="1" thickBot="1" x14ac:dyDescent="0.4">
      <c r="A182" s="6"/>
      <c r="B182" s="13"/>
      <c r="C182" s="222" t="s">
        <v>7</v>
      </c>
      <c r="D182" s="223">
        <v>12975</v>
      </c>
      <c r="E182" s="221"/>
      <c r="F182" s="221"/>
      <c r="G182" s="221"/>
      <c r="H182" s="6"/>
      <c r="I182" s="6"/>
      <c r="J182" s="14"/>
    </row>
    <row r="183" spans="1:10" ht="14.15" customHeight="1" thickBot="1" x14ac:dyDescent="0.4">
      <c r="A183" s="6"/>
      <c r="B183" s="13"/>
      <c r="C183" s="222" t="s">
        <v>10</v>
      </c>
      <c r="D183" s="223">
        <v>11085</v>
      </c>
      <c r="E183" s="221"/>
      <c r="F183" s="221"/>
      <c r="G183" s="224"/>
      <c r="H183" s="6"/>
      <c r="I183" s="6"/>
      <c r="J183" s="14"/>
    </row>
    <row r="184" spans="1:10" ht="14.15" customHeight="1" thickBot="1" x14ac:dyDescent="0.4">
      <c r="A184" s="6"/>
      <c r="B184" s="13"/>
      <c r="C184" s="222" t="s">
        <v>96</v>
      </c>
      <c r="D184" s="223">
        <v>940</v>
      </c>
      <c r="E184" s="221"/>
      <c r="F184" s="221"/>
      <c r="G184" s="221"/>
      <c r="H184" s="6"/>
      <c r="I184" s="6"/>
      <c r="J184" s="14"/>
    </row>
    <row r="185" spans="1:10" ht="14.15" customHeight="1" thickBot="1" x14ac:dyDescent="0.4">
      <c r="A185" s="6"/>
      <c r="B185" s="13"/>
      <c r="C185" s="222" t="s">
        <v>62</v>
      </c>
      <c r="D185" s="223">
        <v>25000</v>
      </c>
      <c r="E185" s="221"/>
      <c r="F185" s="221"/>
      <c r="G185" s="221"/>
      <c r="H185" s="6"/>
      <c r="I185" s="6"/>
      <c r="J185" s="14"/>
    </row>
    <row r="186" spans="1:10" ht="14.15" customHeight="1" x14ac:dyDescent="0.35">
      <c r="A186" s="6"/>
      <c r="B186" s="13"/>
      <c r="C186" s="225"/>
      <c r="D186" s="226"/>
      <c r="E186" s="221"/>
      <c r="F186" s="221"/>
      <c r="G186" s="221"/>
      <c r="H186" s="6"/>
      <c r="I186" s="6"/>
      <c r="J186" s="14"/>
    </row>
    <row r="187" spans="1:10" ht="3.75" customHeight="1" thickBot="1" x14ac:dyDescent="0.4">
      <c r="A187" s="6"/>
      <c r="B187" s="38"/>
      <c r="C187" s="227"/>
      <c r="D187" s="227"/>
      <c r="E187" s="228"/>
      <c r="F187" s="228"/>
      <c r="G187" s="228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29"/>
      <c r="E188" s="215"/>
      <c r="F188" s="215"/>
      <c r="G188" s="215"/>
      <c r="H188" s="6"/>
      <c r="I188" s="6"/>
      <c r="J188" s="14"/>
    </row>
    <row r="189" spans="1:10" ht="15.75" customHeight="1" thickBot="1" x14ac:dyDescent="0.4">
      <c r="A189" s="6"/>
      <c r="B189" s="230"/>
      <c r="C189" s="231"/>
      <c r="D189" s="231"/>
      <c r="E189" s="231"/>
      <c r="F189" s="231"/>
      <c r="G189" s="231"/>
      <c r="H189" s="231"/>
      <c r="I189" s="231"/>
      <c r="J189" s="232"/>
    </row>
    <row r="190" spans="1:10" ht="61.5" customHeight="1" thickBot="1" x14ac:dyDescent="0.4">
      <c r="A190" s="207"/>
      <c r="B190" s="233"/>
      <c r="C190" s="47" t="s">
        <v>19</v>
      </c>
      <c r="D190" s="234" t="s">
        <v>3</v>
      </c>
      <c r="E190" s="47" t="str">
        <f>F22</f>
        <v>FANGST UKE 12</v>
      </c>
      <c r="F190" s="47" t="str">
        <f>G22</f>
        <v>FANGST T.O.M UKE 12</v>
      </c>
      <c r="G190" s="235" t="str">
        <f>H22</f>
        <v>RESTKVOTER UKE 12</v>
      </c>
      <c r="H190" s="47" t="str">
        <f>I22</f>
        <v>FANGST T.O.M. UKE 12 2021</v>
      </c>
      <c r="I190" s="236"/>
      <c r="J190" s="237"/>
    </row>
    <row r="191" spans="1:10" ht="14.15" customHeight="1" x14ac:dyDescent="0.35">
      <c r="A191" s="6"/>
      <c r="B191" s="238"/>
      <c r="C191" s="239" t="s">
        <v>97</v>
      </c>
      <c r="D191" s="101">
        <v>5082</v>
      </c>
      <c r="E191" s="240">
        <v>32.630270000000003</v>
      </c>
      <c r="F191" s="240">
        <v>281.85277000000002</v>
      </c>
      <c r="G191" s="241">
        <f>D191-F191-F192</f>
        <v>4413.1782999999996</v>
      </c>
      <c r="H191" s="240">
        <v>462.45013</v>
      </c>
      <c r="I191" s="225"/>
      <c r="J191" s="242"/>
    </row>
    <row r="192" spans="1:10" ht="14.15" customHeight="1" x14ac:dyDescent="0.35">
      <c r="A192" s="6"/>
      <c r="B192" s="238"/>
      <c r="C192" s="243" t="s">
        <v>67</v>
      </c>
      <c r="D192" s="244"/>
      <c r="E192" s="245"/>
      <c r="F192" s="245">
        <v>386.96893</v>
      </c>
      <c r="G192" s="246"/>
      <c r="H192" s="245">
        <v>311.26249000000001</v>
      </c>
      <c r="I192" s="225"/>
      <c r="J192" s="242"/>
    </row>
    <row r="193" spans="1:10" ht="15.65" customHeight="1" thickBot="1" x14ac:dyDescent="0.4">
      <c r="A193" s="6"/>
      <c r="B193" s="238"/>
      <c r="C193" s="247" t="s">
        <v>98</v>
      </c>
      <c r="D193" s="83">
        <v>200</v>
      </c>
      <c r="E193" s="248">
        <v>3.5575399999999999</v>
      </c>
      <c r="F193" s="248">
        <v>12.538460000000001</v>
      </c>
      <c r="G193" s="248">
        <f>D193-F193</f>
        <v>187.46154000000001</v>
      </c>
      <c r="H193" s="248">
        <v>26.04167</v>
      </c>
      <c r="I193" s="225"/>
      <c r="J193" s="242"/>
    </row>
    <row r="194" spans="1:10" ht="14.15" customHeight="1" x14ac:dyDescent="0.35">
      <c r="A194" s="249"/>
      <c r="B194" s="250"/>
      <c r="C194" s="251" t="s">
        <v>99</v>
      </c>
      <c r="D194" s="252">
        <v>7622</v>
      </c>
      <c r="E194" s="253">
        <f>E195+E196+E197</f>
        <v>0.61580000000000001</v>
      </c>
      <c r="F194" s="253">
        <f>F195+F196+F197</f>
        <v>18.96632</v>
      </c>
      <c r="G194" s="253">
        <f>D194-F194</f>
        <v>7603.0336799999995</v>
      </c>
      <c r="H194" s="253">
        <f>H195+H196+H197</f>
        <v>53.410700000000006</v>
      </c>
      <c r="I194" s="254"/>
      <c r="J194" s="255"/>
    </row>
    <row r="195" spans="1:10" ht="14.15" customHeight="1" x14ac:dyDescent="0.35">
      <c r="A195" s="137"/>
      <c r="B195" s="256"/>
      <c r="C195" s="257" t="s">
        <v>100</v>
      </c>
      <c r="D195" s="69"/>
      <c r="E195" s="189">
        <v>6.5119999999999997E-2</v>
      </c>
      <c r="F195" s="189">
        <v>1.19784</v>
      </c>
      <c r="G195" s="189"/>
      <c r="H195" s="189">
        <v>6.3651499999999999</v>
      </c>
      <c r="I195" s="258"/>
      <c r="J195" s="259"/>
    </row>
    <row r="196" spans="1:10" ht="14.15" customHeight="1" x14ac:dyDescent="0.35">
      <c r="A196" s="137"/>
      <c r="B196" s="256"/>
      <c r="C196" s="257" t="s">
        <v>101</v>
      </c>
      <c r="D196" s="69"/>
      <c r="E196" s="189">
        <v>0.45068000000000003</v>
      </c>
      <c r="F196" s="189">
        <v>13.51535</v>
      </c>
      <c r="G196" s="189"/>
      <c r="H196" s="189">
        <v>18.119700000000002</v>
      </c>
      <c r="I196" s="258"/>
      <c r="J196" s="260"/>
    </row>
    <row r="197" spans="1:10" ht="14.15" customHeight="1" thickBot="1" x14ac:dyDescent="0.4">
      <c r="A197" s="137"/>
      <c r="B197" s="256"/>
      <c r="C197" s="261" t="s">
        <v>102</v>
      </c>
      <c r="D197" s="105"/>
      <c r="E197" s="262">
        <v>0.1</v>
      </c>
      <c r="F197" s="262">
        <v>4.2531299999999996</v>
      </c>
      <c r="G197" s="262"/>
      <c r="H197" s="262">
        <v>28.925850000000001</v>
      </c>
      <c r="I197" s="258"/>
      <c r="J197" s="260"/>
    </row>
    <row r="198" spans="1:10" ht="14.15" customHeight="1" thickBot="1" x14ac:dyDescent="0.4">
      <c r="A198" s="6"/>
      <c r="B198" s="13"/>
      <c r="C198" s="86" t="s">
        <v>103</v>
      </c>
      <c r="D198" s="81">
        <v>71</v>
      </c>
      <c r="E198" s="196"/>
      <c r="F198" s="196"/>
      <c r="G198" s="196">
        <f>D198-F198</f>
        <v>71</v>
      </c>
      <c r="H198" s="19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63" t="s">
        <v>104</v>
      </c>
      <c r="D199" s="264"/>
      <c r="E199" s="265"/>
      <c r="F199" s="265"/>
      <c r="G199" s="265">
        <v>7.4999999999999997E-3</v>
      </c>
      <c r="H199" s="265"/>
      <c r="I199" s="19"/>
      <c r="J199" s="20"/>
    </row>
    <row r="200" spans="1:10" ht="19.399999999999999" customHeight="1" thickBot="1" x14ac:dyDescent="0.4">
      <c r="A200" s="207"/>
      <c r="B200" s="16"/>
      <c r="C200" s="87" t="s">
        <v>48</v>
      </c>
      <c r="D200" s="266">
        <f>D191+D193+D194+D198</f>
        <v>12975</v>
      </c>
      <c r="E200" s="266">
        <f>E191+E192+E193+E194+E198+E199</f>
        <v>36.803610000000006</v>
      </c>
      <c r="F200" s="266">
        <f>F191+F192+F193+F194+F198+F199</f>
        <v>700.32647999999995</v>
      </c>
      <c r="G200" s="266">
        <f>D200-F200</f>
        <v>12274.67352</v>
      </c>
      <c r="H200" s="266">
        <f>H191+H192+H193+H194+H198+H199</f>
        <v>853.79418999999996</v>
      </c>
      <c r="I200" s="211"/>
      <c r="J200" s="209"/>
    </row>
    <row r="201" spans="1:10" ht="15.75" customHeight="1" x14ac:dyDescent="0.35">
      <c r="A201" s="6"/>
      <c r="B201" s="230"/>
      <c r="C201" s="267" t="s">
        <v>105</v>
      </c>
      <c r="D201" s="267"/>
      <c r="E201" s="267"/>
      <c r="F201" s="267"/>
      <c r="G201" s="267"/>
      <c r="H201" s="231"/>
      <c r="I201" s="231"/>
      <c r="J201" s="232"/>
    </row>
    <row r="202" spans="1:10" ht="12" customHeight="1" thickBot="1" x14ac:dyDescent="0.4">
      <c r="A202" s="207"/>
      <c r="B202" s="268"/>
      <c r="C202" s="148"/>
      <c r="D202" s="148"/>
      <c r="E202" s="148"/>
      <c r="F202" s="148"/>
      <c r="G202" s="148"/>
      <c r="H202" s="269"/>
      <c r="I202" s="270"/>
      <c r="J202" s="271"/>
    </row>
    <row r="203" spans="1:10" ht="10.5" customHeight="1" thickTop="1" x14ac:dyDescent="0.35">
      <c r="A203" s="204"/>
      <c r="B203" s="6"/>
      <c r="C203" s="137"/>
      <c r="D203" s="215"/>
      <c r="E203" s="215"/>
      <c r="F203" s="215"/>
      <c r="G203" s="215"/>
      <c r="H203" s="6"/>
      <c r="I203" s="6"/>
      <c r="J203" s="6"/>
    </row>
    <row r="204" spans="1:10" ht="10.5" customHeight="1" x14ac:dyDescent="0.35">
      <c r="A204" s="204"/>
      <c r="B204" s="6"/>
      <c r="C204" s="137"/>
      <c r="D204" s="215"/>
      <c r="E204" s="215"/>
      <c r="F204" s="215"/>
      <c r="G204" s="215"/>
      <c r="H204" s="6"/>
      <c r="I204" s="6"/>
      <c r="J204" s="6"/>
    </row>
    <row r="205" spans="1:10" ht="21.75" customHeight="1" x14ac:dyDescent="0.5">
      <c r="A205" s="204"/>
      <c r="B205" s="6"/>
      <c r="C205" s="272" t="s">
        <v>106</v>
      </c>
      <c r="D205" s="215"/>
      <c r="E205" s="215"/>
      <c r="F205" s="215"/>
      <c r="G205" s="215"/>
      <c r="H205" s="6"/>
      <c r="I205" s="6"/>
      <c r="J205" s="6"/>
    </row>
    <row r="206" spans="1:10" ht="21.75" customHeight="1" thickBot="1" x14ac:dyDescent="0.55000000000000004">
      <c r="A206" s="204"/>
      <c r="B206" s="6"/>
      <c r="C206" s="272"/>
      <c r="D206" s="215"/>
      <c r="E206" s="215"/>
      <c r="F206" s="215"/>
      <c r="G206" s="215"/>
      <c r="H206" s="6"/>
      <c r="I206" s="6"/>
      <c r="J206" s="6"/>
    </row>
    <row r="207" spans="1:10" ht="12" customHeight="1" thickTop="1" thickBot="1" x14ac:dyDescent="0.4">
      <c r="A207" s="204"/>
      <c r="B207" s="117"/>
      <c r="C207" s="273"/>
      <c r="D207" s="274"/>
      <c r="E207" s="274"/>
      <c r="F207" s="274"/>
      <c r="G207" s="274"/>
      <c r="H207" s="118"/>
      <c r="I207" s="118"/>
      <c r="J207" s="119"/>
    </row>
    <row r="208" spans="1:10" ht="15" customHeight="1" thickBot="1" x14ac:dyDescent="0.4">
      <c r="A208" s="204"/>
      <c r="B208" s="13"/>
      <c r="C208" s="219" t="s">
        <v>2</v>
      </c>
      <c r="D208" s="220"/>
      <c r="E208" s="204"/>
      <c r="F208" s="204"/>
      <c r="G208" s="215"/>
      <c r="H208" s="6"/>
      <c r="I208" s="6"/>
      <c r="J208" s="14"/>
    </row>
    <row r="209" spans="1:10" ht="15" customHeight="1" x14ac:dyDescent="0.35">
      <c r="A209" s="204"/>
      <c r="B209" s="13"/>
      <c r="C209" s="275" t="s">
        <v>107</v>
      </c>
      <c r="D209" s="276">
        <v>44291</v>
      </c>
      <c r="E209" s="277"/>
      <c r="F209" s="204"/>
      <c r="G209" s="215"/>
      <c r="H209" s="6"/>
      <c r="I209" s="6"/>
      <c r="J209" s="14"/>
    </row>
    <row r="210" spans="1:10" ht="15" customHeight="1" x14ac:dyDescent="0.35">
      <c r="A210" s="204"/>
      <c r="B210" s="13"/>
      <c r="C210" s="278" t="s">
        <v>108</v>
      </c>
      <c r="D210" s="279">
        <v>15198</v>
      </c>
      <c r="E210" s="277"/>
      <c r="F210" s="204"/>
      <c r="G210" s="215"/>
      <c r="H210" s="6"/>
      <c r="I210" s="6"/>
      <c r="J210" s="14"/>
    </row>
    <row r="211" spans="1:10" ht="17" thickBot="1" x14ac:dyDescent="0.4">
      <c r="A211" s="204"/>
      <c r="B211" s="13"/>
      <c r="C211" s="278" t="s">
        <v>109</v>
      </c>
      <c r="D211" s="279">
        <v>7721</v>
      </c>
      <c r="E211" s="277"/>
      <c r="F211" s="204"/>
      <c r="G211" s="215"/>
      <c r="H211" s="6"/>
      <c r="I211" s="6"/>
      <c r="J211" s="14"/>
    </row>
    <row r="212" spans="1:10" ht="11.25" customHeight="1" thickBot="1" x14ac:dyDescent="0.4">
      <c r="A212" s="204"/>
      <c r="B212" s="13"/>
      <c r="C212" s="280" t="s">
        <v>62</v>
      </c>
      <c r="D212" s="281">
        <v>67210</v>
      </c>
      <c r="E212" s="277"/>
      <c r="F212" s="204"/>
      <c r="G212" s="215"/>
      <c r="H212" s="6"/>
      <c r="I212" s="6"/>
      <c r="J212" s="14"/>
    </row>
    <row r="213" spans="1:10" ht="12" customHeight="1" x14ac:dyDescent="0.35">
      <c r="A213" s="6"/>
      <c r="B213" s="13"/>
      <c r="C213" s="282" t="s">
        <v>110</v>
      </c>
      <c r="D213" s="283"/>
      <c r="E213" s="283"/>
      <c r="F213" s="215"/>
      <c r="G213" s="215"/>
      <c r="H213" s="6"/>
      <c r="I213" s="6"/>
      <c r="J213" s="14"/>
    </row>
    <row r="214" spans="1:10" ht="10.5" customHeight="1" x14ac:dyDescent="0.35">
      <c r="A214" s="6"/>
      <c r="B214" s="13"/>
      <c r="C214" s="284" t="s">
        <v>111</v>
      </c>
      <c r="D214" s="283"/>
      <c r="E214" s="283"/>
      <c r="F214" s="215"/>
      <c r="G214" s="215"/>
      <c r="H214" s="6"/>
      <c r="I214" s="6"/>
      <c r="J214" s="14"/>
    </row>
    <row r="215" spans="1:10" ht="12" customHeight="1" x14ac:dyDescent="0.35">
      <c r="A215" s="6"/>
      <c r="B215" s="13"/>
      <c r="C215" s="284" t="s">
        <v>112</v>
      </c>
      <c r="D215" s="283"/>
      <c r="E215" s="283"/>
      <c r="F215" s="215"/>
      <c r="G215" s="215"/>
      <c r="H215" s="6"/>
      <c r="I215" s="6"/>
      <c r="J215" s="14"/>
    </row>
    <row r="216" spans="1:10" ht="12" customHeight="1" thickBot="1" x14ac:dyDescent="0.4">
      <c r="A216" s="6"/>
      <c r="B216" s="38"/>
      <c r="C216" s="228"/>
      <c r="D216" s="227"/>
      <c r="E216" s="227"/>
      <c r="F216" s="228"/>
      <c r="G216" s="228"/>
      <c r="H216" s="228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15"/>
      <c r="E217" s="215"/>
      <c r="F217" s="215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15"/>
      <c r="E218" s="215"/>
      <c r="F218" s="215"/>
      <c r="G218" s="215"/>
      <c r="H218" s="6"/>
      <c r="I218" s="6"/>
      <c r="J218" s="14"/>
    </row>
    <row r="219" spans="1:10" ht="48.75" customHeight="1" thickBot="1" x14ac:dyDescent="0.4">
      <c r="A219" s="6"/>
      <c r="B219" s="13"/>
      <c r="C219" s="285" t="s">
        <v>19</v>
      </c>
      <c r="D219" s="286" t="s">
        <v>3</v>
      </c>
      <c r="E219" s="285" t="str">
        <f>F22</f>
        <v>FANGST UKE 12</v>
      </c>
      <c r="F219" s="285" t="str">
        <f>G22</f>
        <v>FANGST T.O.M UKE 12</v>
      </c>
      <c r="G219" s="285" t="str">
        <f>H22</f>
        <v>RESTKVOTER UKE 12</v>
      </c>
      <c r="H219" s="285" t="str">
        <f>I22</f>
        <v>FANGST T.O.M. UKE 12 2021</v>
      </c>
      <c r="I219" s="6"/>
      <c r="J219" s="14"/>
    </row>
    <row r="220" spans="1:10" ht="15" customHeight="1" thickBot="1" x14ac:dyDescent="0.4">
      <c r="A220" s="6"/>
      <c r="B220" s="13"/>
      <c r="C220" s="287" t="s">
        <v>5</v>
      </c>
      <c r="D220" s="288">
        <v>44139</v>
      </c>
      <c r="E220" s="288">
        <v>269.18027000000001</v>
      </c>
      <c r="F220" s="288">
        <v>3990.44119</v>
      </c>
      <c r="G220" s="288">
        <f>D220-F220</f>
        <v>40148.558810000002</v>
      </c>
      <c r="H220" s="288">
        <v>5953.9550600000002</v>
      </c>
      <c r="I220" s="289"/>
      <c r="J220" s="14"/>
    </row>
    <row r="221" spans="1:10" ht="15" customHeight="1" thickBot="1" x14ac:dyDescent="0.4">
      <c r="A221" s="6"/>
      <c r="B221" s="13"/>
      <c r="C221" s="290" t="s">
        <v>85</v>
      </c>
      <c r="D221" s="288">
        <v>100</v>
      </c>
      <c r="E221" s="288">
        <v>4.5960000000000001E-2</v>
      </c>
      <c r="F221" s="288">
        <v>9.5407600000000006</v>
      </c>
      <c r="G221" s="288">
        <f>D221-F221</f>
        <v>90.459239999999994</v>
      </c>
      <c r="H221" s="288">
        <v>5.3366499999999997</v>
      </c>
      <c r="I221" s="289"/>
      <c r="J221" s="14"/>
    </row>
    <row r="222" spans="1:10" ht="15.75" customHeight="1" thickBot="1" x14ac:dyDescent="0.4">
      <c r="A222" s="6"/>
      <c r="B222" s="13"/>
      <c r="C222" s="291" t="s">
        <v>103</v>
      </c>
      <c r="D222" s="292">
        <v>52</v>
      </c>
      <c r="E222" s="292"/>
      <c r="F222" s="292"/>
      <c r="G222" s="292">
        <f>D222-F222</f>
        <v>52</v>
      </c>
      <c r="H222" s="292"/>
      <c r="I222" s="289"/>
      <c r="J222" s="14"/>
    </row>
    <row r="223" spans="1:10" ht="16.5" customHeight="1" thickBot="1" x14ac:dyDescent="0.4">
      <c r="A223" s="6"/>
      <c r="B223" s="13"/>
      <c r="C223" s="293" t="s">
        <v>113</v>
      </c>
      <c r="D223" s="294">
        <f>SUM(D220:D222)</f>
        <v>44291</v>
      </c>
      <c r="E223" s="294">
        <f>SUM(E220:E222)</f>
        <v>269.22622999999999</v>
      </c>
      <c r="F223" s="294">
        <f>SUM(F220:F222)</f>
        <v>3999.9819499999999</v>
      </c>
      <c r="G223" s="294">
        <f>D223-F223</f>
        <v>40291.018049999999</v>
      </c>
      <c r="H223" s="294">
        <f>SUM(H220:H222)</f>
        <v>5959.2917100000004</v>
      </c>
      <c r="I223" s="289"/>
      <c r="J223" s="14"/>
    </row>
    <row r="224" spans="1:10" ht="17.149999999999999" customHeight="1" thickBot="1" x14ac:dyDescent="0.4">
      <c r="A224" s="6"/>
      <c r="B224" s="212"/>
      <c r="C224" s="295" t="s">
        <v>114</v>
      </c>
      <c r="D224" s="148"/>
      <c r="E224" s="148"/>
      <c r="F224" s="296"/>
      <c r="G224" s="296"/>
      <c r="H224" s="296"/>
      <c r="I224" s="296"/>
      <c r="J224" s="297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298"/>
    </row>
    <row r="259" spans="1:10" ht="30" customHeight="1" x14ac:dyDescent="0.35">
      <c r="A259" s="299"/>
      <c r="B259" s="298"/>
      <c r="C259" s="300" t="s">
        <v>115</v>
      </c>
      <c r="D259" s="298"/>
      <c r="E259" s="298"/>
      <c r="F259" s="298"/>
      <c r="G259" s="298"/>
      <c r="H259" s="298"/>
      <c r="I259" s="298"/>
      <c r="J259" s="301"/>
    </row>
    <row r="260" spans="1:10" ht="30" customHeight="1" thickBot="1" x14ac:dyDescent="0.4">
      <c r="A260" s="299"/>
      <c r="B260" s="298"/>
      <c r="C260" s="300"/>
      <c r="D260" s="298"/>
      <c r="E260" s="298"/>
      <c r="F260" s="298"/>
      <c r="G260" s="298"/>
      <c r="H260" s="298"/>
      <c r="I260" s="298"/>
      <c r="J260" s="301"/>
    </row>
    <row r="261" spans="1:10" ht="14.15" customHeight="1" thickTop="1" thickBot="1" x14ac:dyDescent="0.4">
      <c r="A261" s="6"/>
      <c r="B261" s="302"/>
      <c r="C261" s="303"/>
      <c r="D261" s="303"/>
      <c r="E261" s="303"/>
      <c r="F261" s="303"/>
      <c r="G261" s="303"/>
      <c r="H261" s="303"/>
      <c r="I261" s="303"/>
      <c r="J261" s="155"/>
    </row>
    <row r="262" spans="1:10" ht="14.15" customHeight="1" thickBot="1" x14ac:dyDescent="0.4">
      <c r="A262" s="207"/>
      <c r="B262" s="233"/>
      <c r="C262" s="219" t="s">
        <v>2</v>
      </c>
      <c r="D262" s="220"/>
      <c r="E262" s="204"/>
      <c r="F262" s="204"/>
      <c r="G262" s="236"/>
      <c r="H262" s="236"/>
      <c r="I262" s="236"/>
      <c r="J262" s="242"/>
    </row>
    <row r="263" spans="1:10" ht="14.15" customHeight="1" x14ac:dyDescent="0.35">
      <c r="A263" s="6"/>
      <c r="B263" s="238"/>
      <c r="C263" s="275" t="s">
        <v>107</v>
      </c>
      <c r="D263" s="276">
        <v>1870</v>
      </c>
      <c r="E263" s="277"/>
      <c r="F263" s="304"/>
      <c r="G263" s="225"/>
      <c r="H263" s="225"/>
      <c r="I263" s="225"/>
      <c r="J263" s="242"/>
    </row>
    <row r="264" spans="1:10" ht="14.15" customHeight="1" x14ac:dyDescent="0.35">
      <c r="A264" s="6"/>
      <c r="B264" s="238"/>
      <c r="C264" s="278" t="s">
        <v>116</v>
      </c>
      <c r="D264" s="279">
        <v>5934</v>
      </c>
      <c r="E264" s="277"/>
      <c r="F264" s="304"/>
      <c r="G264" s="225"/>
      <c r="H264" s="225"/>
      <c r="I264" s="225"/>
      <c r="J264" s="242"/>
    </row>
    <row r="265" spans="1:10" ht="14.15" customHeight="1" x14ac:dyDescent="0.35">
      <c r="A265" s="6"/>
      <c r="B265" s="238"/>
      <c r="C265" s="278" t="s">
        <v>117</v>
      </c>
      <c r="D265" s="279">
        <v>5060</v>
      </c>
      <c r="E265" s="277"/>
      <c r="F265" s="304"/>
      <c r="G265" s="225"/>
      <c r="H265" s="225"/>
      <c r="I265" s="225"/>
      <c r="J265" s="242"/>
    </row>
    <row r="266" spans="1:10" ht="13.5" customHeight="1" thickBot="1" x14ac:dyDescent="0.4">
      <c r="A266" s="6"/>
      <c r="B266" s="238"/>
      <c r="C266" s="278" t="s">
        <v>96</v>
      </c>
      <c r="D266" s="279">
        <v>382</v>
      </c>
      <c r="E266" s="277"/>
      <c r="F266" s="304"/>
      <c r="G266" s="305"/>
      <c r="H266" s="225"/>
      <c r="I266" s="225"/>
      <c r="J266" s="242"/>
    </row>
    <row r="267" spans="1:10" ht="14.25" customHeight="1" thickBot="1" x14ac:dyDescent="0.4">
      <c r="A267" s="6"/>
      <c r="B267" s="238"/>
      <c r="C267" s="280" t="s">
        <v>62</v>
      </c>
      <c r="D267" s="281">
        <f>SUM(D263:D266)</f>
        <v>13246</v>
      </c>
      <c r="E267" s="277"/>
      <c r="F267" s="204"/>
      <c r="G267" s="305"/>
      <c r="H267" s="225"/>
      <c r="I267" s="225"/>
      <c r="J267" s="306"/>
    </row>
    <row r="268" spans="1:10" ht="14.15" customHeight="1" x14ac:dyDescent="0.35">
      <c r="A268" s="6"/>
      <c r="B268" s="307"/>
      <c r="C268" s="308" t="s">
        <v>118</v>
      </c>
      <c r="D268" s="309"/>
      <c r="E268" s="229"/>
      <c r="F268" s="310"/>
      <c r="G268" s="311"/>
      <c r="H268" s="312"/>
      <c r="I268" s="312"/>
      <c r="J268" s="306"/>
    </row>
    <row r="269" spans="1:10" ht="15" customHeight="1" x14ac:dyDescent="0.35">
      <c r="A269" s="6"/>
      <c r="B269" s="307"/>
      <c r="C269" s="313" t="s">
        <v>119</v>
      </c>
      <c r="D269" s="314"/>
      <c r="E269" s="311"/>
      <c r="F269" s="312"/>
      <c r="G269" s="312"/>
      <c r="H269" s="312"/>
      <c r="I269" s="312"/>
      <c r="J269" s="14"/>
    </row>
    <row r="270" spans="1:10" ht="14.25" customHeight="1" thickBot="1" x14ac:dyDescent="0.4">
      <c r="A270" s="6"/>
      <c r="B270" s="307"/>
      <c r="C270" s="313" t="s">
        <v>120</v>
      </c>
      <c r="D270" s="311"/>
      <c r="E270" s="311"/>
      <c r="F270" s="312"/>
      <c r="G270" s="312"/>
      <c r="H270" s="312"/>
      <c r="I270" s="312"/>
      <c r="J270" s="306"/>
    </row>
    <row r="271" spans="1:10" ht="23.25" customHeight="1" x14ac:dyDescent="0.35">
      <c r="A271" s="6"/>
      <c r="B271" s="315"/>
      <c r="C271" s="316" t="s">
        <v>18</v>
      </c>
      <c r="D271" s="316"/>
      <c r="E271" s="316"/>
      <c r="F271" s="316"/>
      <c r="G271" s="316"/>
      <c r="H271" s="316"/>
      <c r="I271" s="316"/>
      <c r="J271" s="317"/>
    </row>
    <row r="272" spans="1:10" ht="14.15" customHeight="1" thickBot="1" x14ac:dyDescent="0.4">
      <c r="A272" s="6"/>
      <c r="B272" s="318"/>
      <c r="C272" s="319"/>
      <c r="D272" s="319"/>
      <c r="E272" s="319"/>
      <c r="F272" s="319"/>
      <c r="G272" s="319"/>
      <c r="H272" s="319"/>
      <c r="I272" s="319"/>
      <c r="J272" s="306"/>
    </row>
    <row r="273" spans="1:10" ht="54" customHeight="1" thickBot="1" x14ac:dyDescent="0.4">
      <c r="A273" s="6"/>
      <c r="B273" s="307"/>
      <c r="C273" s="285" t="s">
        <v>19</v>
      </c>
      <c r="D273" s="320" t="s">
        <v>3</v>
      </c>
      <c r="E273" s="285" t="str">
        <f>F22</f>
        <v>FANGST UKE 12</v>
      </c>
      <c r="F273" s="285" t="str">
        <f>G22</f>
        <v>FANGST T.O.M UKE 12</v>
      </c>
      <c r="G273" s="285" t="str">
        <f>H22</f>
        <v>RESTKVOTER UKE 12</v>
      </c>
      <c r="H273" s="285" t="str">
        <f>I22</f>
        <v>FANGST T.O.M. UKE 12 2021</v>
      </c>
      <c r="I273" s="312"/>
      <c r="J273" s="255"/>
    </row>
    <row r="274" spans="1:10" ht="14.15" customHeight="1" thickBot="1" x14ac:dyDescent="0.4">
      <c r="A274" s="249"/>
      <c r="B274" s="250"/>
      <c r="C274" s="287" t="s">
        <v>121</v>
      </c>
      <c r="D274" s="321">
        <v>1865</v>
      </c>
      <c r="E274" s="322">
        <v>1.1720900000000001</v>
      </c>
      <c r="F274" s="322">
        <v>36.557870000000001</v>
      </c>
      <c r="G274" s="241">
        <f>D274-F274-F275</f>
        <v>1633.63229</v>
      </c>
      <c r="H274" s="322">
        <v>58.16489</v>
      </c>
      <c r="I274" s="254"/>
      <c r="J274" s="323"/>
    </row>
    <row r="275" spans="1:10" ht="14.15" customHeight="1" thickBot="1" x14ac:dyDescent="0.4">
      <c r="A275" s="6"/>
      <c r="B275" s="307"/>
      <c r="C275" s="290" t="s">
        <v>122</v>
      </c>
      <c r="D275" s="324"/>
      <c r="E275" s="322">
        <v>10.54636</v>
      </c>
      <c r="F275" s="322">
        <v>194.80984000000001</v>
      </c>
      <c r="G275" s="325"/>
      <c r="H275" s="322">
        <v>169.19783000000001</v>
      </c>
      <c r="I275" s="326"/>
      <c r="J275" s="255"/>
    </row>
    <row r="276" spans="1:10" ht="16" thickBot="1" x14ac:dyDescent="0.4">
      <c r="A276" s="249"/>
      <c r="B276" s="250"/>
      <c r="C276" s="291" t="s">
        <v>103</v>
      </c>
      <c r="D276" s="327">
        <v>5</v>
      </c>
      <c r="E276" s="328"/>
      <c r="F276" s="328">
        <v>0.35699999999999998</v>
      </c>
      <c r="G276" s="322">
        <f>D276-F276</f>
        <v>4.6429999999999998</v>
      </c>
      <c r="H276" s="328">
        <v>0.93</v>
      </c>
      <c r="I276" s="254"/>
      <c r="J276" s="329"/>
    </row>
    <row r="277" spans="1:10" ht="18.75" customHeight="1" thickBot="1" x14ac:dyDescent="0.4">
      <c r="A277" s="249"/>
      <c r="B277" s="330"/>
      <c r="C277" s="291" t="s">
        <v>123</v>
      </c>
      <c r="D277" s="331"/>
      <c r="E277" s="328">
        <v>3.9E-2</v>
      </c>
      <c r="F277" s="328">
        <v>0.22156000000000001</v>
      </c>
      <c r="G277" s="322"/>
      <c r="H277" s="328">
        <v>0.29582000000000003</v>
      </c>
      <c r="I277" s="332"/>
      <c r="J277" s="306"/>
    </row>
    <row r="278" spans="1:10" ht="14.15" customHeight="1" thickBot="1" x14ac:dyDescent="0.4">
      <c r="A278" s="6"/>
      <c r="B278" s="307"/>
      <c r="C278" s="293" t="s">
        <v>113</v>
      </c>
      <c r="D278" s="333">
        <f>D263</f>
        <v>1870</v>
      </c>
      <c r="E278" s="334">
        <f>SUM(E274:E277)</f>
        <v>11.75745</v>
      </c>
      <c r="F278" s="334">
        <f>SUM(F274:F277)</f>
        <v>231.94627000000003</v>
      </c>
      <c r="G278" s="334">
        <f>D278-F278</f>
        <v>1638.0537300000001</v>
      </c>
      <c r="H278" s="334">
        <f>H274+H275+H276+H277</f>
        <v>228.58854000000002</v>
      </c>
      <c r="I278" s="312"/>
      <c r="J278" s="306"/>
    </row>
    <row r="279" spans="1:10" ht="14.15" customHeight="1" x14ac:dyDescent="0.35">
      <c r="A279" s="6"/>
      <c r="B279" s="307"/>
      <c r="C279" s="335"/>
      <c r="D279" s="336"/>
      <c r="E279" s="336"/>
      <c r="F279" s="336"/>
      <c r="G279" s="336"/>
      <c r="H279" s="336"/>
      <c r="I279" s="312"/>
      <c r="J279" s="306"/>
    </row>
    <row r="280" spans="1:10" ht="14.15" customHeight="1" thickBot="1" x14ac:dyDescent="0.4">
      <c r="A280" s="6"/>
      <c r="B280" s="212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37" t="s">
        <v>124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38"/>
      <c r="C289" s="339"/>
      <c r="D289" s="339"/>
      <c r="E289" s="339"/>
      <c r="F289" s="339"/>
      <c r="G289" s="339"/>
      <c r="H289" s="339"/>
      <c r="I289" s="339"/>
      <c r="J289" s="340"/>
    </row>
    <row r="290" spans="1:10" ht="6" customHeight="1" thickBot="1" x14ac:dyDescent="0.4">
      <c r="B290" s="341"/>
      <c r="C290" s="204"/>
      <c r="D290" s="204"/>
      <c r="E290" s="204"/>
      <c r="F290" s="204"/>
      <c r="G290" s="204"/>
      <c r="H290" s="204"/>
      <c r="I290" s="204"/>
      <c r="J290" s="342"/>
    </row>
    <row r="291" spans="1:10" ht="18" customHeight="1" thickBot="1" x14ac:dyDescent="0.4">
      <c r="B291" s="341"/>
      <c r="C291" s="343" t="s">
        <v>2</v>
      </c>
      <c r="D291" s="344"/>
      <c r="E291" s="343" t="s">
        <v>125</v>
      </c>
      <c r="F291" s="344"/>
      <c r="G291" s="343" t="s">
        <v>126</v>
      </c>
      <c r="H291" s="344"/>
      <c r="I291" s="204"/>
      <c r="J291" s="342"/>
    </row>
    <row r="292" spans="1:10" ht="14.25" customHeight="1" x14ac:dyDescent="0.35">
      <c r="B292" s="341"/>
      <c r="C292" s="275" t="s">
        <v>107</v>
      </c>
      <c r="D292" s="276">
        <v>22619</v>
      </c>
      <c r="E292" s="345" t="s">
        <v>5</v>
      </c>
      <c r="F292" s="346">
        <v>9109</v>
      </c>
      <c r="G292" s="278" t="s">
        <v>27</v>
      </c>
      <c r="H292" s="347">
        <v>3000</v>
      </c>
      <c r="I292" s="204"/>
      <c r="J292" s="342"/>
    </row>
    <row r="293" spans="1:10" ht="14.25" customHeight="1" x14ac:dyDescent="0.35">
      <c r="B293" s="341"/>
      <c r="C293" s="278" t="s">
        <v>117</v>
      </c>
      <c r="D293" s="279">
        <v>16564</v>
      </c>
      <c r="E293" s="348" t="s">
        <v>122</v>
      </c>
      <c r="F293" s="226">
        <v>8000</v>
      </c>
      <c r="G293" s="278" t="s">
        <v>28</v>
      </c>
      <c r="H293" s="347">
        <v>781</v>
      </c>
      <c r="I293" s="204"/>
      <c r="J293" s="342"/>
    </row>
    <row r="294" spans="1:10" ht="14.25" customHeight="1" x14ac:dyDescent="0.35">
      <c r="B294" s="341"/>
      <c r="C294" s="278" t="s">
        <v>116</v>
      </c>
      <c r="D294" s="279">
        <v>5012</v>
      </c>
      <c r="E294" s="348" t="s">
        <v>76</v>
      </c>
      <c r="F294" s="226">
        <v>5500</v>
      </c>
      <c r="G294" s="278" t="s">
        <v>127</v>
      </c>
      <c r="H294" s="347">
        <v>4103</v>
      </c>
      <c r="I294" s="204"/>
      <c r="J294" s="342"/>
    </row>
    <row r="295" spans="1:10" ht="14.15" customHeight="1" thickBot="1" x14ac:dyDescent="0.4">
      <c r="B295" s="341"/>
      <c r="C295" s="278"/>
      <c r="D295" s="279"/>
      <c r="E295" s="349"/>
      <c r="F295" s="350"/>
      <c r="G295" s="278" t="s">
        <v>128</v>
      </c>
      <c r="H295" s="347">
        <v>1225</v>
      </c>
      <c r="I295" s="204"/>
      <c r="J295" s="342"/>
    </row>
    <row r="296" spans="1:10" ht="14.15" customHeight="1" thickBot="1" x14ac:dyDescent="0.4">
      <c r="B296" s="341"/>
      <c r="C296" s="280" t="s">
        <v>62</v>
      </c>
      <c r="D296" s="281">
        <v>44950</v>
      </c>
      <c r="E296" s="351" t="s">
        <v>129</v>
      </c>
      <c r="F296" s="281">
        <f>F292+F293+F294</f>
        <v>22609</v>
      </c>
      <c r="G296" s="280" t="s">
        <v>5</v>
      </c>
      <c r="H296" s="352">
        <f>SUM(H292:H295)</f>
        <v>9109</v>
      </c>
      <c r="I296" s="204"/>
      <c r="J296" s="342"/>
    </row>
    <row r="297" spans="1:10" ht="13.25" customHeight="1" x14ac:dyDescent="0.35">
      <c r="B297" s="341"/>
      <c r="C297" s="35" t="s">
        <v>130</v>
      </c>
      <c r="D297" s="348"/>
      <c r="E297" s="348"/>
      <c r="F297" s="229"/>
      <c r="G297" s="311"/>
      <c r="H297" s="310"/>
      <c r="I297" s="310"/>
      <c r="J297" s="353"/>
    </row>
    <row r="298" spans="1:10" ht="13.25" customHeight="1" x14ac:dyDescent="0.35">
      <c r="B298" s="341"/>
      <c r="C298" s="313" t="s">
        <v>131</v>
      </c>
      <c r="D298" s="311"/>
      <c r="E298" s="311"/>
      <c r="F298" s="311"/>
      <c r="G298" s="311"/>
      <c r="H298" s="312"/>
      <c r="I298" s="312"/>
      <c r="J298" s="306"/>
    </row>
    <row r="299" spans="1:10" ht="9.75" customHeight="1" x14ac:dyDescent="0.35">
      <c r="B299" s="341"/>
      <c r="C299" s="96"/>
      <c r="D299" s="312"/>
      <c r="E299" s="312"/>
      <c r="F299" s="312"/>
      <c r="G299" s="312"/>
      <c r="H299" s="312"/>
      <c r="I299" s="312"/>
      <c r="J299" s="306"/>
    </row>
    <row r="300" spans="1:10" ht="18" customHeight="1" thickBot="1" x14ac:dyDescent="0.4">
      <c r="B300" s="341"/>
      <c r="C300" s="204"/>
      <c r="D300" s="204"/>
      <c r="E300" s="204"/>
      <c r="F300" s="204"/>
      <c r="G300" s="204"/>
      <c r="H300" s="204"/>
      <c r="I300" s="204"/>
      <c r="J300" s="342"/>
    </row>
    <row r="301" spans="1:10" ht="29.25" customHeight="1" x14ac:dyDescent="0.35">
      <c r="B301" s="315"/>
      <c r="C301" s="316" t="s">
        <v>18</v>
      </c>
      <c r="D301" s="316"/>
      <c r="E301" s="316"/>
      <c r="F301" s="316"/>
      <c r="G301" s="316"/>
      <c r="H301" s="316"/>
      <c r="I301" s="316"/>
      <c r="J301" s="317"/>
    </row>
    <row r="302" spans="1:10" ht="18.75" customHeight="1" thickBot="1" x14ac:dyDescent="0.4">
      <c r="B302" s="354"/>
      <c r="C302" s="301"/>
      <c r="D302" s="301"/>
      <c r="E302" s="301"/>
      <c r="F302" s="301"/>
      <c r="G302" s="301"/>
      <c r="H302" s="301"/>
      <c r="I302" s="301"/>
      <c r="J302" s="355"/>
    </row>
    <row r="303" spans="1:10" ht="64.5" customHeight="1" thickBot="1" x14ac:dyDescent="0.4">
      <c r="B303" s="341"/>
      <c r="C303" s="356" t="s">
        <v>19</v>
      </c>
      <c r="D303" s="357" t="s">
        <v>20</v>
      </c>
      <c r="E303" s="49" t="s">
        <v>132</v>
      </c>
      <c r="F303" s="356" t="str">
        <f>F22</f>
        <v>FANGST UKE 12</v>
      </c>
      <c r="G303" s="356" t="str">
        <f>G22</f>
        <v>FANGST T.O.M UKE 12</v>
      </c>
      <c r="H303" s="356" t="str">
        <f>H22</f>
        <v>RESTKVOTER UKE 12</v>
      </c>
      <c r="I303" s="356" t="str">
        <f>I22</f>
        <v>FANGST T.O.M. UKE 12 2021</v>
      </c>
      <c r="J303" s="342"/>
    </row>
    <row r="304" spans="1:10" ht="14.15" customHeight="1" x14ac:dyDescent="0.35">
      <c r="A304" s="152"/>
      <c r="B304" s="341"/>
      <c r="C304" s="358" t="s">
        <v>26</v>
      </c>
      <c r="D304" s="359">
        <f t="shared" ref="D304:I304" si="14">D308+D307+D306+D305</f>
        <v>9109</v>
      </c>
      <c r="E304" s="359">
        <f t="shared" si="14"/>
        <v>12104</v>
      </c>
      <c r="F304" s="360">
        <f t="shared" si="14"/>
        <v>9.3048000000000002</v>
      </c>
      <c r="G304" s="360">
        <f t="shared" si="14"/>
        <v>594.73212000000001</v>
      </c>
      <c r="H304" s="360">
        <f>H308+H307+H306+H305</f>
        <v>11509.267879999999</v>
      </c>
      <c r="I304" s="360">
        <f t="shared" si="14"/>
        <v>1905.34527</v>
      </c>
      <c r="J304" s="342"/>
    </row>
    <row r="305" spans="1:10" ht="14.15" customHeight="1" x14ac:dyDescent="0.35">
      <c r="A305" s="152"/>
      <c r="B305" s="341"/>
      <c r="C305" s="361" t="s">
        <v>133</v>
      </c>
      <c r="D305" s="362">
        <v>3000</v>
      </c>
      <c r="E305" s="362">
        <v>5258</v>
      </c>
      <c r="F305" s="363"/>
      <c r="G305" s="363">
        <v>112.0851</v>
      </c>
      <c r="H305" s="363">
        <f t="shared" ref="H305:H309" si="15">E305-G305</f>
        <v>5145.9148999999998</v>
      </c>
      <c r="I305" s="363">
        <v>801.45694000000003</v>
      </c>
      <c r="J305" s="342"/>
    </row>
    <row r="306" spans="1:10" ht="14.15" customHeight="1" x14ac:dyDescent="0.35">
      <c r="A306" s="152"/>
      <c r="B306" s="341"/>
      <c r="C306" s="364" t="s">
        <v>28</v>
      </c>
      <c r="D306" s="362">
        <v>781</v>
      </c>
      <c r="E306" s="362">
        <v>1369</v>
      </c>
      <c r="F306" s="363"/>
      <c r="G306" s="363">
        <v>280.60019999999997</v>
      </c>
      <c r="H306" s="363">
        <f t="shared" si="15"/>
        <v>1088.3998000000001</v>
      </c>
      <c r="I306" s="363">
        <v>594.70204999999999</v>
      </c>
      <c r="J306" s="342"/>
    </row>
    <row r="307" spans="1:10" ht="14.15" customHeight="1" x14ac:dyDescent="0.35">
      <c r="A307" s="152"/>
      <c r="B307" s="341"/>
      <c r="C307" s="364" t="s">
        <v>128</v>
      </c>
      <c r="D307" s="362">
        <v>1225</v>
      </c>
      <c r="E307" s="362">
        <v>1283</v>
      </c>
      <c r="F307" s="363">
        <v>8.5884</v>
      </c>
      <c r="G307" s="363">
        <v>195.11722</v>
      </c>
      <c r="H307" s="363">
        <f t="shared" si="15"/>
        <v>1087.8827799999999</v>
      </c>
      <c r="I307" s="363">
        <v>417.98642999999998</v>
      </c>
      <c r="J307" s="342"/>
    </row>
    <row r="308" spans="1:10" ht="14.15" customHeight="1" thickBot="1" x14ac:dyDescent="0.4">
      <c r="A308" s="152"/>
      <c r="B308" s="341"/>
      <c r="C308" s="365" t="s">
        <v>134</v>
      </c>
      <c r="D308" s="366">
        <v>4103</v>
      </c>
      <c r="E308" s="366">
        <v>4194</v>
      </c>
      <c r="F308" s="363">
        <v>0.71640000000000004</v>
      </c>
      <c r="G308" s="363">
        <v>6.9295999999999998</v>
      </c>
      <c r="H308" s="363">
        <f t="shared" si="15"/>
        <v>4187.0703999999996</v>
      </c>
      <c r="I308" s="363">
        <v>91.199849999999998</v>
      </c>
      <c r="J308" s="342"/>
    </row>
    <row r="309" spans="1:10" ht="14.15" customHeight="1" thickBot="1" x14ac:dyDescent="0.4">
      <c r="A309" s="152"/>
      <c r="B309" s="341"/>
      <c r="C309" s="367" t="s">
        <v>76</v>
      </c>
      <c r="D309" s="368">
        <v>5500</v>
      </c>
      <c r="E309" s="368">
        <v>5500</v>
      </c>
      <c r="F309" s="369"/>
      <c r="G309" s="369">
        <v>107.84302</v>
      </c>
      <c r="H309" s="369">
        <f t="shared" si="15"/>
        <v>5392.1569799999997</v>
      </c>
      <c r="I309" s="369">
        <v>180.96358000000001</v>
      </c>
      <c r="J309" s="342"/>
    </row>
    <row r="310" spans="1:10" ht="14.15" customHeight="1" x14ac:dyDescent="0.35">
      <c r="A310" s="152"/>
      <c r="B310" s="341"/>
      <c r="C310" s="358" t="s">
        <v>29</v>
      </c>
      <c r="D310" s="359">
        <v>8000</v>
      </c>
      <c r="E310" s="359">
        <v>8000</v>
      </c>
      <c r="F310" s="370">
        <f>F312+F311</f>
        <v>17.049340000000001</v>
      </c>
      <c r="G310" s="370">
        <f>G312+G311</f>
        <v>1445.5820799999999</v>
      </c>
      <c r="H310" s="370">
        <f>E310-G310</f>
        <v>6554.4179199999999</v>
      </c>
      <c r="I310" s="370">
        <f>I312+I311</f>
        <v>1576.8374799999999</v>
      </c>
      <c r="J310" s="342"/>
    </row>
    <row r="311" spans="1:10" ht="14.15" customHeight="1" x14ac:dyDescent="0.35">
      <c r="A311" s="152"/>
      <c r="B311" s="341"/>
      <c r="C311" s="364" t="s">
        <v>67</v>
      </c>
      <c r="D311" s="371"/>
      <c r="E311" s="362"/>
      <c r="F311" s="363"/>
      <c r="G311" s="363">
        <v>889.49830999999995</v>
      </c>
      <c r="H311" s="363"/>
      <c r="I311" s="363">
        <v>1.62</v>
      </c>
      <c r="J311" s="342"/>
    </row>
    <row r="312" spans="1:10" ht="14.15" customHeight="1" thickBot="1" x14ac:dyDescent="0.4">
      <c r="A312" s="152"/>
      <c r="B312" s="341"/>
      <c r="C312" s="372" t="s">
        <v>135</v>
      </c>
      <c r="D312" s="373"/>
      <c r="E312" s="374"/>
      <c r="F312" s="375">
        <v>17.049340000000001</v>
      </c>
      <c r="G312" s="375">
        <v>556.08376999999996</v>
      </c>
      <c r="H312" s="375"/>
      <c r="I312" s="375">
        <v>1575.21748</v>
      </c>
      <c r="J312" s="342"/>
    </row>
    <row r="313" spans="1:10" ht="14.15" customHeight="1" thickBot="1" x14ac:dyDescent="0.4">
      <c r="A313" s="152"/>
      <c r="B313" s="341"/>
      <c r="C313" s="367" t="s">
        <v>41</v>
      </c>
      <c r="D313" s="368">
        <v>10</v>
      </c>
      <c r="E313" s="368">
        <v>10</v>
      </c>
      <c r="F313" s="369"/>
      <c r="G313" s="369">
        <v>0.13769999999999999</v>
      </c>
      <c r="H313" s="369">
        <f>E313-G313</f>
        <v>9.8622999999999994</v>
      </c>
      <c r="I313" s="369">
        <v>0.15659999999999999</v>
      </c>
      <c r="J313" s="342"/>
    </row>
    <row r="314" spans="1:10" ht="14.15" customHeight="1" thickBot="1" x14ac:dyDescent="0.4">
      <c r="A314" s="152"/>
      <c r="B314" s="341"/>
      <c r="C314" s="376" t="s">
        <v>136</v>
      </c>
      <c r="D314" s="377"/>
      <c r="E314" s="378"/>
      <c r="F314" s="369">
        <v>0.81938</v>
      </c>
      <c r="G314" s="369">
        <v>18.84844</v>
      </c>
      <c r="H314" s="369">
        <f>E314-G314</f>
        <v>-18.84844</v>
      </c>
      <c r="I314" s="369">
        <v>4.1164300000000003</v>
      </c>
      <c r="J314" s="342"/>
    </row>
    <row r="315" spans="1:10" ht="19" thickBot="1" x14ac:dyDescent="0.4">
      <c r="A315" s="152"/>
      <c r="B315" s="341"/>
      <c r="C315" s="379" t="s">
        <v>48</v>
      </c>
      <c r="D315" s="380">
        <f>D304+D309+D310+D313+D314</f>
        <v>22619</v>
      </c>
      <c r="E315" s="380">
        <f>E304+E309+E310+E313+E314</f>
        <v>25614</v>
      </c>
      <c r="F315" s="381">
        <f t="shared" ref="F315:I315" si="16">F304+F309+F310+F313+F314</f>
        <v>27.17352</v>
      </c>
      <c r="G315" s="381">
        <f t="shared" si="16"/>
        <v>2167.1433600000005</v>
      </c>
      <c r="H315" s="381">
        <f>H304+H309+H310+H313+H314</f>
        <v>23446.856639999998</v>
      </c>
      <c r="I315" s="381">
        <f t="shared" si="16"/>
        <v>3667.4193599999994</v>
      </c>
      <c r="J315" s="342"/>
    </row>
    <row r="316" spans="1:10" ht="14.15" customHeight="1" x14ac:dyDescent="0.35">
      <c r="A316" s="152"/>
      <c r="B316" s="341"/>
      <c r="C316" s="382" t="s">
        <v>137</v>
      </c>
      <c r="D316" s="383"/>
      <c r="E316" s="383"/>
      <c r="F316" s="384"/>
      <c r="G316" s="384"/>
      <c r="H316" s="385"/>
      <c r="I316" s="385"/>
      <c r="J316" s="342"/>
    </row>
    <row r="317" spans="1:10" ht="14.15" customHeight="1" x14ac:dyDescent="0.35">
      <c r="A317" s="152"/>
      <c r="B317" s="341"/>
      <c r="C317" s="35" t="s">
        <v>138</v>
      </c>
      <c r="D317" s="383"/>
      <c r="E317" s="383"/>
      <c r="F317" s="384"/>
      <c r="G317" s="384"/>
      <c r="H317" s="386"/>
      <c r="I317" s="385"/>
      <c r="J317" s="342"/>
    </row>
    <row r="318" spans="1:10" ht="14.15" customHeight="1" x14ac:dyDescent="0.35">
      <c r="A318" s="152"/>
      <c r="B318" s="341"/>
      <c r="C318" s="35" t="s">
        <v>139</v>
      </c>
      <c r="D318" s="383"/>
      <c r="E318" s="383"/>
      <c r="F318" s="384"/>
      <c r="G318" s="384"/>
      <c r="H318" s="385"/>
      <c r="I318" s="386"/>
      <c r="J318" s="342"/>
    </row>
    <row r="319" spans="1:10" ht="15.75" customHeight="1" thickBot="1" x14ac:dyDescent="0.4">
      <c r="A319" s="152"/>
      <c r="B319" s="387"/>
      <c r="C319" s="388"/>
      <c r="D319" s="389"/>
      <c r="E319" s="389"/>
      <c r="F319" s="389"/>
      <c r="G319" s="389"/>
      <c r="H319" s="389"/>
      <c r="I319" s="389"/>
      <c r="J319" s="390"/>
    </row>
    <row r="320" spans="1:10" ht="15.75" customHeight="1" thickTop="1" x14ac:dyDescent="0.35">
      <c r="A320" s="152"/>
      <c r="B320" s="204"/>
      <c r="C320" s="391"/>
      <c r="D320" s="132"/>
      <c r="E320" s="132"/>
      <c r="F320" s="132"/>
      <c r="G320" s="132"/>
      <c r="H320" s="132"/>
      <c r="I320" s="132"/>
      <c r="J320" s="204"/>
    </row>
    <row r="321" spans="1:10" ht="15.75" customHeight="1" x14ac:dyDescent="0.35">
      <c r="A321" s="152"/>
      <c r="B321" s="204"/>
      <c r="C321" s="391"/>
      <c r="D321" s="132"/>
      <c r="E321" s="132"/>
      <c r="F321" s="132"/>
      <c r="G321" s="132"/>
      <c r="H321" s="132"/>
      <c r="I321" s="132"/>
      <c r="J321" s="204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38"/>
      <c r="C323" s="339"/>
      <c r="D323" s="392"/>
      <c r="E323" s="339"/>
      <c r="F323" s="339"/>
      <c r="G323" s="339"/>
      <c r="H323" s="339"/>
      <c r="I323" s="339"/>
      <c r="J323" s="340"/>
    </row>
    <row r="324" spans="1:10" ht="14.15" customHeight="1" x14ac:dyDescent="0.35">
      <c r="A324" s="152"/>
      <c r="B324" s="341"/>
      <c r="C324" s="393" t="s">
        <v>140</v>
      </c>
      <c r="D324" s="207"/>
      <c r="E324" s="204"/>
      <c r="G324" s="204"/>
      <c r="H324" s="204"/>
      <c r="I324" s="204"/>
      <c r="J324" s="342"/>
    </row>
    <row r="325" spans="1:10" ht="14.15" customHeight="1" thickBot="1" x14ac:dyDescent="0.4">
      <c r="A325" s="152"/>
      <c r="B325" s="341"/>
      <c r="C325" s="204"/>
      <c r="D325" s="207"/>
      <c r="E325" s="204"/>
      <c r="G325" s="204"/>
      <c r="H325" s="204"/>
      <c r="I325" s="204"/>
      <c r="J325" s="342"/>
    </row>
    <row r="326" spans="1:10" ht="14.15" customHeight="1" thickBot="1" x14ac:dyDescent="0.4">
      <c r="A326" s="152"/>
      <c r="B326" s="341"/>
      <c r="C326" s="219" t="s">
        <v>141</v>
      </c>
      <c r="D326" s="220"/>
      <c r="E326" s="204"/>
      <c r="F326" s="204"/>
      <c r="G326" s="204"/>
      <c r="H326" s="204"/>
      <c r="I326" s="204"/>
      <c r="J326" s="342"/>
    </row>
    <row r="327" spans="1:10" ht="14.15" customHeight="1" x14ac:dyDescent="0.35">
      <c r="A327" s="152"/>
      <c r="B327" s="341"/>
      <c r="C327" s="275" t="s">
        <v>107</v>
      </c>
      <c r="D327" s="276">
        <v>3155</v>
      </c>
      <c r="E327" s="204"/>
      <c r="F327" s="204"/>
      <c r="G327" s="204"/>
      <c r="H327" s="204"/>
      <c r="I327" s="204"/>
      <c r="J327" s="342"/>
    </row>
    <row r="328" spans="1:10" ht="14.15" customHeight="1" x14ac:dyDescent="0.35">
      <c r="A328" s="152"/>
      <c r="B328" s="341"/>
      <c r="C328" s="278" t="s">
        <v>117</v>
      </c>
      <c r="D328" s="279">
        <v>2276</v>
      </c>
      <c r="E328" s="204"/>
      <c r="G328" s="204"/>
      <c r="H328" s="204"/>
      <c r="I328" s="204"/>
      <c r="J328" s="342"/>
    </row>
    <row r="329" spans="1:10" ht="14.15" customHeight="1" thickBot="1" x14ac:dyDescent="0.4">
      <c r="A329" s="152"/>
      <c r="B329" s="341"/>
      <c r="C329" s="278" t="s">
        <v>96</v>
      </c>
      <c r="D329" s="279">
        <v>123</v>
      </c>
      <c r="E329" s="204"/>
      <c r="F329" s="204"/>
      <c r="G329" s="204"/>
      <c r="H329" s="204"/>
      <c r="I329" s="204"/>
      <c r="J329" s="342"/>
    </row>
    <row r="330" spans="1:10" ht="14.15" customHeight="1" thickBot="1" x14ac:dyDescent="0.4">
      <c r="A330" s="152"/>
      <c r="B330" s="341"/>
      <c r="C330" s="280" t="s">
        <v>62</v>
      </c>
      <c r="D330" s="281">
        <v>5554</v>
      </c>
      <c r="E330" s="204"/>
      <c r="F330" s="204"/>
      <c r="G330" s="204"/>
      <c r="H330" s="204"/>
      <c r="I330" s="204"/>
      <c r="J330" s="342"/>
    </row>
    <row r="331" spans="1:10" ht="14.15" customHeight="1" x14ac:dyDescent="0.35">
      <c r="A331" s="152"/>
      <c r="B331" s="341"/>
      <c r="C331" s="394" t="s">
        <v>142</v>
      </c>
      <c r="D331" s="350"/>
      <c r="E331" s="204"/>
      <c r="F331" s="204"/>
      <c r="G331" s="204"/>
      <c r="H331" s="204"/>
      <c r="I331" s="204"/>
      <c r="J331" s="342"/>
    </row>
    <row r="332" spans="1:10" ht="14.15" customHeight="1" x14ac:dyDescent="0.35">
      <c r="A332" s="152"/>
      <c r="B332" s="341"/>
      <c r="C332" s="170" t="s">
        <v>143</v>
      </c>
      <c r="D332" s="349"/>
      <c r="E332" s="204"/>
      <c r="F332" s="204"/>
      <c r="G332" s="204"/>
      <c r="H332" s="204"/>
      <c r="I332" s="204"/>
      <c r="J332" s="342"/>
    </row>
    <row r="333" spans="1:10" ht="14.15" customHeight="1" x14ac:dyDescent="0.35">
      <c r="A333" s="152"/>
      <c r="B333" s="341"/>
      <c r="C333" s="204"/>
      <c r="D333" s="207"/>
      <c r="E333" s="204"/>
      <c r="F333" s="204"/>
      <c r="G333" s="204"/>
      <c r="H333" s="204"/>
      <c r="I333" s="204"/>
      <c r="J333" s="342"/>
    </row>
    <row r="334" spans="1:10" ht="14.15" customHeight="1" thickBot="1" x14ac:dyDescent="0.4">
      <c r="A334" s="152"/>
      <c r="B334" s="341"/>
      <c r="C334" s="204"/>
      <c r="D334" s="204"/>
      <c r="E334" s="204"/>
      <c r="F334" s="204"/>
      <c r="G334" s="204"/>
      <c r="H334" s="204"/>
      <c r="I334" s="204"/>
      <c r="J334" s="342"/>
    </row>
    <row r="335" spans="1:10" ht="29.25" customHeight="1" thickBot="1" x14ac:dyDescent="0.4">
      <c r="A335" s="152"/>
      <c r="B335" s="315"/>
      <c r="C335" s="316" t="s">
        <v>18</v>
      </c>
      <c r="D335" s="316"/>
      <c r="E335" s="316"/>
      <c r="F335" s="316"/>
      <c r="G335" s="316"/>
      <c r="H335" s="316"/>
      <c r="I335" s="316"/>
      <c r="J335" s="317"/>
    </row>
    <row r="336" spans="1:10" ht="78" customHeight="1" thickBot="1" x14ac:dyDescent="0.4">
      <c r="A336" s="299"/>
      <c r="B336" s="354"/>
      <c r="C336" s="395" t="s">
        <v>144</v>
      </c>
      <c r="D336" s="396" t="s">
        <v>145</v>
      </c>
      <c r="E336" s="395" t="str">
        <f>F22</f>
        <v>FANGST UKE 12</v>
      </c>
      <c r="F336" s="395" t="str">
        <f>G22</f>
        <v>FANGST T.O.M UKE 12</v>
      </c>
      <c r="G336" s="397" t="str">
        <f>H22</f>
        <v>RESTKVOTER UKE 12</v>
      </c>
      <c r="H336" s="395" t="str">
        <f>I22</f>
        <v>FANGST T.O.M. UKE 12 2021</v>
      </c>
      <c r="I336" s="301"/>
      <c r="J336" s="355"/>
    </row>
    <row r="337" spans="1:10" ht="14.15" customHeight="1" thickBot="1" x14ac:dyDescent="0.4">
      <c r="A337" s="299"/>
      <c r="B337" s="341"/>
      <c r="C337" s="367" t="s">
        <v>146</v>
      </c>
      <c r="D337" s="398">
        <v>2103</v>
      </c>
      <c r="E337" s="399">
        <f>E339+E338</f>
        <v>56.826599999999999</v>
      </c>
      <c r="F337" s="399">
        <f>F339+F338</f>
        <v>986.86913000000004</v>
      </c>
      <c r="G337" s="400">
        <f>D337-F337</f>
        <v>1116.13087</v>
      </c>
      <c r="H337" s="399">
        <f>SUM(H338:H339)</f>
        <v>1465.17463</v>
      </c>
      <c r="I337" s="204"/>
      <c r="J337" s="342"/>
    </row>
    <row r="338" spans="1:10" ht="14.15" customHeight="1" thickBot="1" x14ac:dyDescent="0.4">
      <c r="A338" s="152"/>
      <c r="B338" s="341"/>
      <c r="C338" s="401" t="s">
        <v>9</v>
      </c>
      <c r="D338" s="402"/>
      <c r="E338" s="403">
        <v>35.832500000000003</v>
      </c>
      <c r="F338" s="403">
        <v>791.17025000000001</v>
      </c>
      <c r="G338" s="404"/>
      <c r="H338" s="403">
        <v>1249.89418</v>
      </c>
      <c r="I338" s="204"/>
      <c r="J338" s="342"/>
    </row>
    <row r="339" spans="1:10" ht="14.15" customHeight="1" thickBot="1" x14ac:dyDescent="0.4">
      <c r="A339" s="152"/>
      <c r="B339" s="341"/>
      <c r="C339" s="401" t="s">
        <v>12</v>
      </c>
      <c r="D339" s="405"/>
      <c r="E339" s="406">
        <v>20.9941</v>
      </c>
      <c r="F339" s="406">
        <v>195.69888</v>
      </c>
      <c r="G339" s="407"/>
      <c r="H339" s="406">
        <v>215.28045</v>
      </c>
      <c r="I339" s="204"/>
      <c r="J339" s="342"/>
    </row>
    <row r="340" spans="1:10" ht="14.15" customHeight="1" thickBot="1" x14ac:dyDescent="0.4">
      <c r="A340" s="152"/>
      <c r="B340" s="341"/>
      <c r="C340" s="367" t="s">
        <v>147</v>
      </c>
      <c r="D340" s="398">
        <v>1052</v>
      </c>
      <c r="E340" s="399">
        <f>SUM(E341:E342)</f>
        <v>0</v>
      </c>
      <c r="F340" s="399">
        <f>SUM(F341:F342)</f>
        <v>0</v>
      </c>
      <c r="G340" s="400">
        <f>D340-F340</f>
        <v>1052</v>
      </c>
      <c r="H340" s="399">
        <f>SUM(H341:H342)</f>
        <v>0</v>
      </c>
      <c r="I340" s="204"/>
      <c r="J340" s="342"/>
    </row>
    <row r="341" spans="1:10" ht="14.15" customHeight="1" thickBot="1" x14ac:dyDescent="0.4">
      <c r="A341" s="152"/>
      <c r="B341" s="341"/>
      <c r="C341" s="401" t="s">
        <v>9</v>
      </c>
      <c r="D341" s="402"/>
      <c r="E341" s="408"/>
      <c r="F341" s="408"/>
      <c r="G341" s="404"/>
      <c r="H341" s="408"/>
      <c r="I341" s="204"/>
      <c r="J341" s="342"/>
    </row>
    <row r="342" spans="1:10" ht="14.15" customHeight="1" thickBot="1" x14ac:dyDescent="0.4">
      <c r="A342" s="152"/>
      <c r="B342" s="341"/>
      <c r="C342" s="401" t="s">
        <v>12</v>
      </c>
      <c r="D342" s="405"/>
      <c r="E342" s="408"/>
      <c r="F342" s="408"/>
      <c r="G342" s="407"/>
      <c r="H342" s="408"/>
      <c r="I342" s="204"/>
      <c r="J342" s="342"/>
    </row>
    <row r="343" spans="1:10" ht="14.15" customHeight="1" thickBot="1" x14ac:dyDescent="0.4">
      <c r="A343" s="152"/>
      <c r="B343" s="341"/>
      <c r="C343" s="367" t="s">
        <v>148</v>
      </c>
      <c r="D343" s="409"/>
      <c r="E343" s="410">
        <f>SUM(E344:E345)</f>
        <v>0</v>
      </c>
      <c r="F343" s="410">
        <f>SUM(F344:F345)</f>
        <v>0</v>
      </c>
      <c r="G343" s="400">
        <f>D343-F343</f>
        <v>0</v>
      </c>
      <c r="H343" s="410">
        <f>SUM(H344:H345)</f>
        <v>0</v>
      </c>
      <c r="I343" s="204"/>
      <c r="J343" s="342"/>
    </row>
    <row r="344" spans="1:10" ht="14.15" customHeight="1" thickBot="1" x14ac:dyDescent="0.4">
      <c r="A344" s="152"/>
      <c r="B344" s="341"/>
      <c r="C344" s="401" t="s">
        <v>9</v>
      </c>
      <c r="D344" s="411"/>
      <c r="E344" s="408"/>
      <c r="F344" s="408"/>
      <c r="G344" s="404"/>
      <c r="H344" s="408"/>
      <c r="I344" s="204"/>
      <c r="J344" s="342"/>
    </row>
    <row r="345" spans="1:10" ht="14.15" customHeight="1" thickBot="1" x14ac:dyDescent="0.4">
      <c r="A345" s="152"/>
      <c r="B345" s="341"/>
      <c r="C345" s="401" t="s">
        <v>12</v>
      </c>
      <c r="D345" s="412"/>
      <c r="E345" s="413"/>
      <c r="F345" s="413"/>
      <c r="G345" s="407"/>
      <c r="H345" s="413"/>
      <c r="I345" s="204"/>
      <c r="J345" s="342"/>
    </row>
    <row r="346" spans="1:10" ht="14.15" customHeight="1" thickBot="1" x14ac:dyDescent="0.4">
      <c r="A346" s="152"/>
      <c r="B346" s="341"/>
      <c r="C346" s="376" t="s">
        <v>123</v>
      </c>
      <c r="D346" s="414"/>
      <c r="E346" s="415"/>
      <c r="F346" s="415"/>
      <c r="G346" s="416"/>
      <c r="H346" s="415"/>
      <c r="I346" s="204"/>
      <c r="J346" s="342"/>
    </row>
    <row r="347" spans="1:10" ht="14.15" customHeight="1" thickBot="1" x14ac:dyDescent="0.4">
      <c r="A347" s="152"/>
      <c r="B347" s="341"/>
      <c r="C347" s="379" t="s">
        <v>113</v>
      </c>
      <c r="D347" s="417">
        <f>D337+D340+D343</f>
        <v>3155</v>
      </c>
      <c r="E347" s="418">
        <f>E337+E340+E343+E346</f>
        <v>56.826599999999999</v>
      </c>
      <c r="F347" s="418">
        <f>F337+F340+F343+F346</f>
        <v>986.86913000000004</v>
      </c>
      <c r="G347" s="419">
        <f>SUM(G337:G346)</f>
        <v>2168.13087</v>
      </c>
      <c r="H347" s="418">
        <f>H337+H340+H343+H346</f>
        <v>1465.17463</v>
      </c>
      <c r="I347" s="204"/>
      <c r="J347" s="342"/>
    </row>
    <row r="348" spans="1:10" ht="14.15" customHeight="1" x14ac:dyDescent="0.35">
      <c r="A348" s="152"/>
      <c r="B348" s="341"/>
      <c r="C348" s="204"/>
      <c r="D348" s="207"/>
      <c r="E348" s="204"/>
      <c r="F348" s="204"/>
      <c r="G348" s="204"/>
      <c r="H348" s="204"/>
      <c r="I348" s="204"/>
      <c r="J348" s="342"/>
    </row>
    <row r="349" spans="1:10" ht="14.15" customHeight="1" thickBot="1" x14ac:dyDescent="0.4">
      <c r="A349" s="152"/>
      <c r="B349" s="387"/>
      <c r="C349" s="296"/>
      <c r="D349" s="270"/>
      <c r="E349" s="296"/>
      <c r="F349" s="296"/>
      <c r="G349" s="296"/>
      <c r="H349" s="296"/>
      <c r="I349" s="296"/>
      <c r="J349" s="390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12
&amp;"-,Normal"&amp;11(iht. motatte landings- og sluttsedler fra fiskesalgslagene; alle tallstørrelser i hele tonn)&amp;R27.03.2022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2022-03-31T10:08:23Z</dcterms:created>
  <dcterms:modified xsi:type="dcterms:W3CDTF">2022-03-31T10:36:57Z</dcterms:modified>
</cp:coreProperties>
</file>