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820" activeTab="0"/>
  </bookViews>
  <sheets>
    <sheet name="Konvensjonelle redskap 8-27,9 m" sheetId="1" r:id="rId1"/>
    <sheet name="Konvensjonelle redskap &gt;= 28 m" sheetId="2" r:id="rId2"/>
    <sheet name="Trålere" sheetId="3" r:id="rId3"/>
    <sheet name="Kystreketrål" sheetId="4" r:id="rId4"/>
    <sheet name="Reketrål" sheetId="5" r:id="rId5"/>
    <sheet name="Kystnotfiske" sheetId="6" r:id="rId6"/>
    <sheet name="Ringnotsnurpere" sheetId="7" r:id="rId7"/>
    <sheet name="Pelagisk trål" sheetId="8" r:id="rId8"/>
    <sheet name="Merknader - metodiske endringer" sheetId="9" r:id="rId9"/>
    <sheet name="Definisjoner" sheetId="10" r:id="rId10"/>
  </sheets>
  <definedNames/>
  <calcPr fullCalcOnLoad="1"/>
</workbook>
</file>

<file path=xl/sharedStrings.xml><?xml version="1.0" encoding="utf-8"?>
<sst xmlns="http://schemas.openxmlformats.org/spreadsheetml/2006/main" count="550" uniqueCount="123">
  <si>
    <t>År:</t>
  </si>
  <si>
    <t>Driftsinntekter (kr)</t>
  </si>
  <si>
    <t>Driftskostnader:</t>
  </si>
  <si>
    <t>Drivstoff</t>
  </si>
  <si>
    <t>Produktavgift</t>
  </si>
  <si>
    <t>Agn, is, salt og emballasje</t>
  </si>
  <si>
    <t>Sosiale kostnader</t>
  </si>
  <si>
    <t>Forsikring fartøy</t>
  </si>
  <si>
    <t>Andre fors. (inkl. pakkefors.)</t>
  </si>
  <si>
    <t>Vedlikehold fartøy</t>
  </si>
  <si>
    <t>Diverse uspesifiserte kostnader</t>
  </si>
  <si>
    <t>Arbeidsgodtgjørelse til mannskap</t>
  </si>
  <si>
    <t>Avskrivning fartøy (beregnet)</t>
  </si>
  <si>
    <t>Sum driftskostnader:</t>
  </si>
  <si>
    <t>Driftsresultat:</t>
  </si>
  <si>
    <t>Est.driftsmargin (%)</t>
  </si>
  <si>
    <t>Rentesub./kontraheringstilsk.</t>
  </si>
  <si>
    <t>Div. finansinntekter</t>
  </si>
  <si>
    <t>Div. finanskostnader</t>
  </si>
  <si>
    <t>Netto finansposter</t>
  </si>
  <si>
    <t>Antall fartøy i utvalg</t>
  </si>
  <si>
    <t>Antall fartøy i masse</t>
  </si>
  <si>
    <t>Strukturavgift</t>
  </si>
  <si>
    <t>Ordinært resultat før skatt</t>
  </si>
  <si>
    <t>Løpende kroneverdi</t>
  </si>
  <si>
    <t>Undersøkelsen har gjennomgått flere metodiske endringer som kan ha betydning ved bruk av tallmaterialet for enkelte formål (se "Merknader - metodiske endringer")</t>
  </si>
  <si>
    <t>Kystreketrål</t>
  </si>
  <si>
    <t>Fiske med konvensjonelle redskap, fartøy i størrelsen 8-27,9 meter største lengde</t>
  </si>
  <si>
    <t>Fiske med konvensjonelle redskap, fartøy i størrelsen 28 meter største lengde og over</t>
  </si>
  <si>
    <t>Kystnotfiske inkl. ringnotfartøy uten konsesjon (SUK-gruppen)</t>
  </si>
  <si>
    <t>Ringnotsnurpere</t>
  </si>
  <si>
    <t>Helårsdrevne fartøy i størrelsen 8 meter største lengde og over</t>
  </si>
  <si>
    <t>Tidsserie:</t>
  </si>
  <si>
    <t>Endringer i metode/underliggende forutsetninger</t>
  </si>
  <si>
    <t>Endringer i populasjonen</t>
  </si>
  <si>
    <t>Fram til og med 2001 var kravet til helårsdrift minst 30 uker på fiske. Dette kravet var i tidsrommet 1998-2001 operasjonalisert ved 25 uker med levert fangst og kr 150 000 i fangstinntekt for fartøy i størrelsen 8-12,9 m st.l. og kr 250 000 for fartøy i størrelsen 13 m st.l. og over (1999). Fra og med 2002 har kravet til helårsdrift vært 7 måneder med levert fangst samt en fangstinntekt som avhenger av størrelsen på fartøyet. Kravet til fangstinntekt indeksreguleres hvert år etter prisutvikling for fisk.</t>
  </si>
  <si>
    <t>Lønnsomhetsundersøkelse for fiskeflåten - Grovgruppering fartøygrupper</t>
  </si>
  <si>
    <t>Endringer i fartøygruppering</t>
  </si>
  <si>
    <r>
      <t xml:space="preserve">I forbindelse med 2003-undersøkelsen ble det gjennomført store endringer i inndelingen av fartøygrupper. Hensikten var å tilpasse fartøygruppene i lønnsomhetsundersøkelsen til de gjeldende reguleringsgruppene i de norske fiskerier. Kriteriene for inndeling i de ulike fartøygruppene ble også endret i forbindelse med 2003-undersøkelsen. Fra og med 2003-undersøkelsen er fartøyene delt inn i fartøygrupper etter hvilke </t>
    </r>
    <r>
      <rPr>
        <u val="single"/>
        <sz val="10"/>
        <rFont val="Arial"/>
        <family val="2"/>
      </rPr>
      <t>fangstmuligheter</t>
    </r>
    <r>
      <rPr>
        <sz val="10"/>
        <rFont val="Arial"/>
        <family val="0"/>
      </rPr>
      <t xml:space="preserve"> fartøyene har. I tidligere undersøkelser er det </t>
    </r>
    <r>
      <rPr>
        <u val="single"/>
        <sz val="10"/>
        <rFont val="Arial"/>
        <family val="2"/>
      </rPr>
      <t>driften</t>
    </r>
    <r>
      <rPr>
        <sz val="10"/>
        <rFont val="Arial"/>
        <family val="0"/>
      </rPr>
      <t xml:space="preserve"> til fartøyene som har vært avgjørende for plassering i de ulike fartøygruppene.</t>
    </r>
  </si>
  <si>
    <t>Gjennomsnitt per fartøy</t>
  </si>
  <si>
    <t>Utvalgsplan og estimeringsmetode</t>
  </si>
  <si>
    <t>I forbindelse med 1998-undersøkelsen ble det tatt i bruk en ny utvalgsplan og estimeringsmetode som er utarbeidet av Statistisk sentralbyrå. For å sikre at de fartøyeierne som trekkes ut til å delta i undersøkelsen i henhold til den nye utvalgsplanen gir de nødvendige oppgaver, ble "Forskrift av 26. juli 1993 nr. 772" endret. I henhold til forskriften er fartøyeiere som tilskrives av Fiskeridirektoratet pliktig til å gi de nødvendige oppgaver til Fiskeridirektoratet.</t>
  </si>
  <si>
    <t>Lønnsomhetsundersøkelse for fiskeflåten</t>
  </si>
  <si>
    <t>Definisjoner</t>
  </si>
  <si>
    <t>Driftsinntekter</t>
  </si>
  <si>
    <t>Agn, is salt og emballasje</t>
  </si>
  <si>
    <t>Her inngår kostnader til agn, konservering av fisk og emballasje.</t>
  </si>
  <si>
    <t>Andre forsikringer (inkl. pakkeforsikring)</t>
  </si>
  <si>
    <t>Vedlikehold/nyanskaffelse redskap</t>
  </si>
  <si>
    <t>Driftsresultat</t>
  </si>
  <si>
    <t>Driftsresultatet er resultatet av driftsaktivitetene til fartøyet; differansen mellom driftsinntektene og sum driftskostnader.</t>
  </si>
  <si>
    <t>Driftsmargin</t>
  </si>
  <si>
    <t>Dette nøkkeltallet viser hvor mye som tjenes på hver 100 kr solgt (Driftsresultat*100%/Driftsinntekter).</t>
  </si>
  <si>
    <t>Rentesubsidier/Kontraheringstilskudd</t>
  </si>
  <si>
    <t>Diverse finansinntekter</t>
  </si>
  <si>
    <t>Her inngår renteinntekter og eventuelle rentesubsidier/kontraheringstilskudd (fra 1999) i tillegg til andre finansinntekter (inkl. gevinst på fordringer og gjeld i utenlandsk valuta som følge av valutakursendringer).</t>
  </si>
  <si>
    <t>Diverse finanskostnader</t>
  </si>
  <si>
    <t>Her inngår rentekostnader i tillegg til andre finanskostnader (inkl. tap på fordringer og gjeld i utenlandsk valuta som følge av valutakursendringer).</t>
  </si>
  <si>
    <t>Nettofinansposter er differansen mellom finansinntekter (kostnadsreduserende driftstilskudd/likviditetstilskudd, rentesubsidier/kontraheringstilskudd, diverse finansinntekter) og diverse finanskostnader.</t>
  </si>
  <si>
    <t>Ordinært resultat før skatt er driftsresultatet tillagt netto finansposter. Denne resultatstørrelsen tar hensyn til bedriftens finansiering, og gir dermed et bilde av den ordinære inntjeningen i året.</t>
  </si>
  <si>
    <t>Antall fartøy i masse er antall fartøy i den helårsdrevne populasjonen i størrelsen 8 m st.l. og over. Se "Merknader - metodiske endringer" vedrørende endringer i populasjonen.</t>
  </si>
  <si>
    <t>I 1968 bestemte Stortinget at en del av fiskernes forpliktelser med hensyn til folketrygden (Arbeidsgiverandelen) skulle dekkes ved en produktavgift. Denne ble til å begynne med innkrevd dels som utførselsavgift, dels som avgift på førstehåndsomsetningen. Utførselsavgiften har siden falt ut som finansieringskilde for folketrygden. Produktavgiften skal dekke forskjellen mellom høy og mellomsats for medlemsavgift til Folketrygden. Produktavgiften dekker dessuten frivillig syketrygd og yrkesskadetrygd, samt utgifter til dagpenger for arbeidsledige fiskere.</t>
  </si>
  <si>
    <t>Avgift innført med virkning fra og med 1. juli 2003. Forskrift av 30. juni 2003 om strukturavgift og strukturfond for kapasitetstilpasning av fiskeflåten. Innkrevd strukturavgift skal sammen med eventuelle midler fra staten tilføres Strukturfondet. Strukturfondet skal benyttes til kapasitetstilpasning i fiskeflåten. Avgiften trekkes over sluttseddel på samme grunnlag som produktavgift. Sats: 0,35 prosent.</t>
  </si>
  <si>
    <t>Som sosiale kostnader regnes pensjonskostnader/pensjonstrekk, arbeidsgiveravgift og andre personalkostnader. I 2000 ble det innført et pensjonstrekk på 0,25 prosent av førstehåndsomsetning (samme grunnlag som ved beregning av produktavgiften). Pensjonstrekket dekker deler av fiskernes pensjonskasse og gir fiskerne mulighet til å trappe ned fra 60 års alderen, såfremt det er opparbeidet rett til pensjon. De månedlige utbetalingene opphører når fisker fyller 67 år og får vanlig alderspensjon.</t>
  </si>
  <si>
    <t>I denne posten inngår blant annet kostnader vedrørende leid arbeidshjelp, telefon, havneavgift og andre administrasjonskostnader. Posten inneholder også avskrivninger på enhetskvote og deltakeradganger. Leiekostnad ved benyttelse av driftsordninger for fartøy under 28 meter og rederikvote for fartøy i størrelsen 28 meter største lengde og over vil også inngå her. Kostnader vedrørende kjøp av kvote inngår i denne posten for de årene dette har vært aktuelt.</t>
  </si>
  <si>
    <t>I fisket praktiseres det forskjellige avlønningssystemer alt etter hvilket fiske som drives, etter fartøystørrelse og hvor på kysten fartøyene hører hjemme. Det grunnleggende prinsipp er imidlertid prosent eller lottsystemet som går ut på at hver fisker har en bestemt prosent eller lott av delingsfangst (bruttofangst minus nærmere definerte felleskostnader). Denne prosentsatsen eller lotten kan variere alt etter om mannskapet eier redskap, holder proviant selv osv. Arbeidsgodtgjørelse til mannskap er en størrelse som gir uttrykk for den totale arbeidsgodtgjørelse til bemanningen om bord på fartøyet. Denne størrelsen omfatter således ikke bare ordinære mannskapslotter og prosenter, men også eventuelle hyrer og ekstralotter. Proviant er her også inkludert i arbeidsgodtgjørelse til mannskap.</t>
  </si>
  <si>
    <t>Mottatte rentesubsidier fra Statens Fiskarbank inngår fra og med 1988 i lønnsomhetsundersøkelsen. Det totale subsidiebeløpet til fartøyeier ble de første årene fordelt over flere år i form av rentesubsidier. Fra tidlig på 1990-tallet gikk en over til å betale ut et engangsbeløp i form av et kontraheringstilskudd til fartøyeier etter overtakelsen av nybygd fartøy. Det som inngår i denne posten vil dermed fra tidlig på 1990-tallet være en blanding av tidligere innvilgede rentesubsidier og nytildelte kontraheringstilskudd det enkelte år. Rentesubsidier/kontraheringstilskudd ble spesifisert som egen post fram til og med 1998-undersøkelsen. Fra og med 1999-undersøkelsen inngår eventuelle rentesubsidier/kontraheringstilskudd i posten "Diverse finansinntekter".</t>
  </si>
  <si>
    <t>Driftsinntekter er summen av inntekter fra fiske og inntekter fra annen virksomhet. I posten inntekter fra annen virksomhet inngår tilfeldige inntekter som fartøyene kan ha hatt i tillegg til eventuelle tilskudd og erstatninger. Større erstatninger er, i størst mulig grad, ført mot vedlikeholdskostnadene.</t>
  </si>
  <si>
    <t>Her inngår kasko på fartøy.</t>
  </si>
  <si>
    <t>Andre forsikringer består av alle typer forsikringer vedrørende driften av fartøyet bortsett fra kasko på fartøy. Eksempel på hvilke forsikringer som inngår i denne kostnadsposten er pakkeforsikring, forsikring av redskap, fangstforsikring, ansvarsforsikring m.m.</t>
  </si>
  <si>
    <t>Denne posten inneholder kostnader til vedlikehold, reparasjon m.m. av fartøyet (skrog med overbygg/innredning, motor, teknisk utrusting – elektronisk og hydraulisk utstyr, fabrikk- og fryseriutstyr) eventuelt redusert for mottatt erstatning.</t>
  </si>
  <si>
    <t>Denne posten inneholder kostnader til vedlikehold, reparasjon, nyanskaffelse m.m. av redskap eventuelt redusert for mottatt erstatning.</t>
  </si>
  <si>
    <t xml:space="preserve">Avskrivningene på fartøy er beregnede avskrivninger basert på "historisk kost". </t>
  </si>
  <si>
    <t>Antall fartøy i utvalg er antall fartøy som resultatene i lønnsomhetsundersøkelsen er basert på.</t>
  </si>
  <si>
    <r>
      <t>Reketrål, fartøy med reketråltillatelse</t>
    </r>
    <r>
      <rPr>
        <b/>
        <vertAlign val="superscript"/>
        <sz val="12"/>
        <rFont val="Arial"/>
        <family val="2"/>
      </rPr>
      <t>1)</t>
    </r>
  </si>
  <si>
    <r>
      <t>1)</t>
    </r>
    <r>
      <rPr>
        <sz val="10"/>
        <rFont val="Arial"/>
        <family val="0"/>
      </rPr>
      <t xml:space="preserve"> Fram til og med 2002-undersøkelsen inngår fartøy med reketråltillatelse og eventuelt torsketråltillatelse, men med en drift med hovedvekt på reketrål. Fra og med 2003-undersøkelsen inngår fartøy med reketråltillatelse som ikke har torsketråltillatelse.</t>
    </r>
  </si>
  <si>
    <t>Vedlikehold/nyanskaffelser redskap</t>
  </si>
  <si>
    <t xml:space="preserve"> </t>
  </si>
  <si>
    <t>Kontrollavgift</t>
  </si>
  <si>
    <r>
      <t>1)</t>
    </r>
    <r>
      <rPr>
        <sz val="10"/>
        <rFont val="Arial"/>
        <family val="0"/>
      </rPr>
      <t xml:space="preserve"> Fram til og med 2002-undersøkelsen inngår fartøy med torsketråltillatelse og reketråltillatelse med en drift med hovedvekt på reketrål i gruppen Reketrål. Fartøy som drev diverse tråling etter sei, vassild, flatfisk m.m. inngikk i Torsketrål frem til og med 2002-undersøkelsen.</t>
    </r>
  </si>
  <si>
    <r>
      <t>Torsketrålere</t>
    </r>
    <r>
      <rPr>
        <b/>
        <vertAlign val="superscript"/>
        <sz val="12"/>
        <rFont val="Arial"/>
        <family val="2"/>
      </rPr>
      <t>1)</t>
    </r>
  </si>
  <si>
    <t>I medhold av ”Forskrift av 20. desember 2004 om kontrollavgift i fiskeflåten”, fremgår det av § 2 at det skal betales kontrollavgift av brutto fangstverdi for all fangst som til enhver tid er omfattet av salgslagenes enerett til førstehåndsomsetning etter råfiskloven. Kontrollavgiften skal gå til dekning av kostnader ved kontrollvirksomhet overfor fiskeflåten. Avgiften trekkes med en sats på 0,2 prosent over sluttseddel på samme grunnlag som produktavgift, pensjonstrekk og strukturavgift (brutto fangstinntekt fratrukket lagsavgift). Innkreving av kontrollavgiften trådte i kraft 1. januar 2005.</t>
  </si>
  <si>
    <t>Bokført verdi fartøy</t>
  </si>
  <si>
    <t>Andre varige driftsmidler</t>
  </si>
  <si>
    <t>Sum varige driftsmidler</t>
  </si>
  <si>
    <t>Sum omløpsmidler</t>
  </si>
  <si>
    <t>Sum eiendeler</t>
  </si>
  <si>
    <t>Egenkapital (beregnet)</t>
  </si>
  <si>
    <t>Langsiktig gjeld</t>
  </si>
  <si>
    <t>Kortsiktig gjeld</t>
  </si>
  <si>
    <t>Sum egenkapital og gjeld</t>
  </si>
  <si>
    <t>Totalkapitalrentabilitet</t>
  </si>
  <si>
    <t>Gjenanskaffelsesverdi fartøy</t>
  </si>
  <si>
    <t>Antall driftsdøgn</t>
  </si>
  <si>
    <t>Balansestørrelser</t>
  </si>
  <si>
    <t>Balansestørrelser:</t>
  </si>
  <si>
    <t>Bokført verdi fartøy (beregnet)</t>
  </si>
  <si>
    <t>Totalkapitalrentabilitet (%)</t>
  </si>
  <si>
    <t>Gjenanskaffelsesverdi fartøy (beregnet)</t>
  </si>
  <si>
    <t>Gjenanskaffelsesverdi fartøy er en total beregnet gjenanskaffelsespris for fartøy med utstyr. Gjenanskaffelsesprisen er en beregnet verdi basert på oppgaver fra skipsverft, motorfabrikanter og leverandører av utstyr av hva et tilsvarende nytt fartøy med lik utstyrsmengde ville koste.</t>
  </si>
  <si>
    <t>Driftsdøgn</t>
  </si>
  <si>
    <t>Fartøyets driftstid. Driftsdøgn inkluderer forberedelser, landligge, døgn i sjøen og avslutning av fiske. For hvert fiske er driftstiden regnet fra og med den dag fartøyet begynte sesongen til og med den dag det avsluttet sesongen. Enkelte fartøy har isteden for dato for begynnelse og slutt av den enkelte sesong oppgitt "hele året" som driftstid. I samsvar med den praksis som Fiskeridirektoratet har benyttet i andre undersøkelser, har en, dersom ikke andre opplysninger har tilsagt noe annet, valgt å fastsette disse fartøyers driftstid til 330 dager (mot 300 i undersøkelsene før 1991). For enkelte fartøy har en fra og med 1997-undersøkelsen lagt til grunn leveringsdatoer i Fiskeridirektoratets Landings- og sluttseddelregister for beregning av antall driftsdøgn. Denne størrelsen presenteres ikke for årene 1997-2002. Det ble for disse årene ikke beregnet driftsdøgn for fartøy i størrelsen 8-12,9 meter største lengde.</t>
  </si>
  <si>
    <t xml:space="preserve">Beregnet bokført verdi (historisk kost) på fartøy med utstyr. Som historisk kostnad har en benyttet estimert gjenanskaffelsesverdi for det enkelte fartøy med utstyr i det året fartøyet ble bygd og utstyret anskaffet. Ved hjelp av årsregnskap innsendt i forbindelse med tidligere års undersøkelser har en også identifisert eventuelle ombyggingskostnader på enkeltfartøy. For fartøy en vet er ombygget, men ikke har tilstrekkelige opplysninger om, har en gjort et anslag for denne kostnaden. Som kilde for opplysninger om ombygging, type ombygging og hvilket år ombyggingen er blitt gjennomført, har en anvendt Fiskeridirektoratets Merkeregister, Illustrert norsk skipsliste og årsoppgaven. Beregnet bokført verdi på fartøy inkluderer ikke verdien på eventuelle fisketillatelser (konsesjoner, deltakeradganger). Den bokførte verdien er beregnet historisk kostnad redusert for akkumulerte beregnede avskrivningskostnader basert på historisk kost. </t>
  </si>
  <si>
    <r>
      <t>I andre varige driftsmidler inkluderes blant annet redskap, hjelpebåt, sjøbod, kai, transportmidler og langsiktige plasseringer i aksjer og andeler. I denne posten inngår også verdien av enhetskvote/strukturkvote og deltakeradganger i de tilfeller verdien på disse fisketillatelsene er spesifisert i regnskap/næringsoppgave. Enhetskvoter og deltakeradganger, ved erverv av fartøy med deltakeradgang før 2005, er tidsbegrensede tillatelser som kan avskrives over tillatelsens levetid. Strukturkvoter og deltakeradganger, ved erverv av fartøy med deltakeradgang fra og med 2005, anses som tidsubegrensede og er dermed ikke avskrivbare. Eventuell verdi på konsesjon i regnskap/næringsoppgave er ikke inkludert i lønnsomhetsundersøkelsen. Andre varige driftsmidler presenteres fra og med 2002-undersøkelsen for kystfartøy</t>
    </r>
    <r>
      <rPr>
        <vertAlign val="superscript"/>
        <sz val="10"/>
        <rFont val="Arial"/>
        <family val="2"/>
      </rPr>
      <t>1)</t>
    </r>
    <r>
      <rPr>
        <sz val="10"/>
        <rFont val="Arial"/>
        <family val="0"/>
      </rPr>
      <t>.</t>
    </r>
  </si>
  <si>
    <r>
      <t>Sum varige driftsmidler er summen av "Bokført verdi fartøy (beregnet) og "Andre varige driftsmidler". Denne størrelsen presenteres fra og med 2002-undersøkelsen for kystfartøy</t>
    </r>
    <r>
      <rPr>
        <vertAlign val="superscript"/>
        <sz val="10"/>
        <rFont val="Arial"/>
        <family val="2"/>
      </rPr>
      <t>1)</t>
    </r>
    <r>
      <rPr>
        <sz val="10"/>
        <rFont val="Arial"/>
        <family val="0"/>
      </rPr>
      <t>.</t>
    </r>
  </si>
  <si>
    <r>
      <t>Sum omløpsmidler består av kontanter, bankinnskudd, kortsiktig plassering av aksjer og andeler, varelager og beholdning av bunkers, proviant emballasje mv. Denne størrelsen presenteres fra og med 2002-undersøkelsen for kystfartøy</t>
    </r>
    <r>
      <rPr>
        <vertAlign val="superscript"/>
        <sz val="10"/>
        <rFont val="Arial"/>
        <family val="2"/>
      </rPr>
      <t>1)</t>
    </r>
    <r>
      <rPr>
        <sz val="10"/>
        <rFont val="Arial"/>
        <family val="0"/>
      </rPr>
      <t>.</t>
    </r>
  </si>
  <si>
    <r>
      <t>Sum eiendeler er summen av varige driftsmidler og omløpsmidler. Denne størrelsen presenteres fra og med 2002-undersøkelsen for kystfartøy</t>
    </r>
    <r>
      <rPr>
        <vertAlign val="superscript"/>
        <sz val="10"/>
        <rFont val="Arial"/>
        <family val="2"/>
      </rPr>
      <t>1)</t>
    </r>
    <r>
      <rPr>
        <sz val="10"/>
        <rFont val="Arial"/>
        <family val="0"/>
      </rPr>
      <t>.</t>
    </r>
  </si>
  <si>
    <r>
      <t>Egenkapitalen er differansen mellom sum eiendeler og summen av kortsiktig og langsiktig gjeld. I lønnsomhetsundersøkelsen inkluderes ikke verdier på alle typer fisketillatelser (se "Andre varige driftsmidler"). Dette medfører at egenkapitalen blir lavere enn om alle typer fisketillatelser hadde vært inkludert i totalkapitalen. Egenkapital (beregnet) presenteres fra og med 2002-undersøkelsen for kystfartøy</t>
    </r>
    <r>
      <rPr>
        <vertAlign val="superscript"/>
        <sz val="10"/>
        <rFont val="Arial"/>
        <family val="2"/>
      </rPr>
      <t>1)</t>
    </r>
    <r>
      <rPr>
        <sz val="10"/>
        <rFont val="Arial"/>
        <family val="0"/>
      </rPr>
      <t>.</t>
    </r>
  </si>
  <si>
    <t xml:space="preserve">Fartøyenes kortsiktige gjeld (driftskreditt, leverandørgjeld, skyldig merverdi- og investeringsavgift osv.). </t>
  </si>
  <si>
    <t xml:space="preserve">Fartøyenes langsiktige gjeld (pantegjeld, utsatt skatt osv.). </t>
  </si>
  <si>
    <r>
      <t>Sum egenkapital og gjeld er summen av "Egenkapital (beregnet)", "Kortsiktig gjeld" og "Langsiktig gjeld". Denne størrelsen presenteres fra og med 2002-undersøkelsen for kystfartøy</t>
    </r>
    <r>
      <rPr>
        <vertAlign val="superscript"/>
        <sz val="10"/>
        <rFont val="Arial"/>
        <family val="2"/>
      </rPr>
      <t>1)</t>
    </r>
    <r>
      <rPr>
        <sz val="10"/>
        <rFont val="Arial"/>
        <family val="0"/>
      </rPr>
      <t>.</t>
    </r>
  </si>
  <si>
    <r>
      <t>Totalkapitalrentabilitet gir uttrykk for avkastningen til totalkapitalen i virksomheten (("Ordinært resultat før skatt"+"Diverse finanskostnader")*100%/Totalkapital). Totalkapitalen er lik "Sum eiendeler". I lønnsomhetsundersøkelsen inkluderes ikke verdier på alle typer fisketillatelser. Dette medfører at totalkapitalrentabiliteten blir høyere enn om verdier på alle typer fisketillatelser hadde vært inkludert i totalkapitalen. Denne størrelsen presenteres fra og med 2002-undersøkelsen for kystfartøy</t>
    </r>
    <r>
      <rPr>
        <vertAlign val="superscript"/>
        <sz val="10"/>
        <rFont val="Arial"/>
        <family val="2"/>
      </rPr>
      <t>1)</t>
    </r>
    <r>
      <rPr>
        <sz val="10"/>
        <rFont val="Arial"/>
        <family val="0"/>
      </rPr>
      <t>.</t>
    </r>
  </si>
  <si>
    <r>
      <t>1)</t>
    </r>
    <r>
      <rPr>
        <sz val="10"/>
        <rFont val="Arial"/>
        <family val="2"/>
      </rPr>
      <t xml:space="preserve"> Fartøy i størrelsen 8-27,49 meter største lengde innen pelagiske fiskerier og 8-27,9 meter største lengde innen bunnfisk.</t>
    </r>
  </si>
  <si>
    <t>Pelagisk trål (Tidligere Industritrålere)</t>
  </si>
  <si>
    <t>:</t>
  </si>
  <si>
    <r>
      <t>2007</t>
    </r>
    <r>
      <rPr>
        <b/>
        <vertAlign val="superscript"/>
        <sz val="10"/>
        <rFont val="Arial"/>
        <family val="2"/>
      </rPr>
      <t>2)</t>
    </r>
  </si>
  <si>
    <r>
      <t>2)</t>
    </r>
    <r>
      <rPr>
        <sz val="10"/>
        <rFont val="Arial"/>
        <family val="0"/>
      </rPr>
      <t xml:space="preserve"> Tall for 2007 kan ikke presenteres, da det kun foreligger 2 resultater.</t>
    </r>
  </si>
  <si>
    <t>1998-2007</t>
  </si>
  <si>
    <t>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Gøteborgprotokollen.Drivstoffkostnader redusert for refundert mineraloljeavgift. 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 Avgiftsplikten omfatter utslipp av NOx ved energiproduksjon fra:
a) Framdriftsmaskineri med samlet installert motoreffekt på mer enn 750 kW
b) Motorer, kjeler og turbiner med samlet installert effekt på mer enn 10 MW
c) Fakler på offshoreinstallasjoner og anlegg på land.
Det gis fritak fra avgiften for bl.a. utslipp fra fartøy som går i direktefart mellom norsk og utenlandsk havn, luftfartøy som går i direktefart mellom norsk og utenlandsk lufthavn, fartøy som brukes til fiske og fangst i fjerne farvann samt utslippskilder omfattet av miljøavtale med staten om gjennomføring av NOx–reduserende tiltak i samsvar med et fastsatt miljømål.
I lønnsomhetsundersøkelsen er NOx–avgiften ført sammen med drivstoffkostnadene.</t>
  </si>
  <si>
    <t>Samfunnsøkonomisk perspektiv - avsluttet tidsserie</t>
  </si>
  <si>
    <t>Oppdatert per 03.06.2010</t>
  </si>
  <si>
    <t>Endring fra samfunnsøkonomisk perspektiv til bedriftsøkonomisk perspektiv</t>
  </si>
  <si>
    <t>Under Fiskeriavtalen mellom Staten og fiskerne var fokuset på resultatstørrelsen lønnsevne og en hadde dermed et samfunnsøkonomisk perspektiv i lønnsomhetsundersøkelsen. Etter at Fiskeriavtalen har opphørt, vil det etter Fiskeridirektoratets syn være mer naturlig at lønnsomhetsundersøkelsen for fiskefartøy har samme perspektivet som undersøkelser fra andre næringer og det som er gjeldende praksis ved utarbeidelse av regnskaper. Det er derfor etter hvert naturlig med en omlegging fra samfunnsøkonomisk perspektiv til bedriftsøkonomisk perspektiv i lønnsomhets-undersøkelsen for fiskefartøy.
Tradisjonelt har en i lønnsomhetsundersøkelsen for fiskeflåten tilstrebet mest mulig likebehandling (beregning) av verdier og avskrivninger på fartøy med utstyr og utelatelse av verdier på fisketillatelser. Fra og med 2008 vil undersøkelsen ha et bedriftsøkonomisk perspektiv der en benytter de verdier og avskrivninger på fartøy med utstyr som oppgis i regnskapene og en vil inkludere verdier på alle fisketillatelser som er oppgitt i regnskapene.
I forbindelse med omleggingen har en laget nye tidsserier basert på bedriftsøkonomiske perspektiv slik at alle størrelser som presenteres i denne tidsserien er basert på bedriftsøkonomisk perspektiv. Tidsserier basert på samfunnsøkonomisk perspektiv vil ikke videreføres etter 2007.</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</si>
</sst>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0.000"/>
    <numFmt numFmtId="174" formatCode="0.0000"/>
    <numFmt numFmtId="175" formatCode="#,##0.0"/>
    <numFmt numFmtId="176" formatCode="_ * #,##0.0_ ;_ * \-#,##0.0_ ;_ * &quot;-&quot;??_ ;_ @_ "/>
    <numFmt numFmtId="177" formatCode="_ * #,##0_ ;_ * \-#,##0_ ;_ * &quot;-&quot;??_ ;_ @_ "/>
    <numFmt numFmtId="178" formatCode="#,##0.0;[Red]\-#,##0.0"/>
    <numFmt numFmtId="179" formatCode="#,##0.0;\-#,##0.0"/>
    <numFmt numFmtId="180" formatCode="#,##0.0_ ;[Red]\-#,##0.0\ "/>
    <numFmt numFmtId="181" formatCode="0.0_ ;[Red]\-0.0\ "/>
    <numFmt numFmtId="182" formatCode="0.00_ ;[Red]\-0.00\ "/>
    <numFmt numFmtId="183" formatCode="_ &quot;kr&quot;\ * #,##0.0_ ;_ &quot;kr&quot;\ * \-#,##0.0_ ;_ &quot;kr&quot;\ * &quot;-&quot;?_ ;_ @_ "/>
    <numFmt numFmtId="184" formatCode="0_ ;[Red]\-0\ "/>
    <numFmt numFmtId="185" formatCode="&quot;Ja&quot;;&quot;Ja&quot;;&quot;Nei&quot;"/>
    <numFmt numFmtId="186" formatCode="&quot;Sann&quot;;&quot;Sann&quot;;&quot;Usann&quot;"/>
    <numFmt numFmtId="187" formatCode="&quot;På&quot;;&quot;På&quot;;&quot;Av&quot;"/>
    <numFmt numFmtId="188" formatCode="#,##0_ ;[Red]\-#,##0\ "/>
    <numFmt numFmtId="189" formatCode="0.0\ %"/>
    <numFmt numFmtId="190" formatCode="#\ ###\ ###\ ##0"/>
  </numFmts>
  <fonts count="51">
    <font>
      <sz val="10"/>
      <name val="Arial"/>
      <family val="0"/>
    </font>
    <font>
      <b/>
      <sz val="10"/>
      <name val="Arial"/>
      <family val="0"/>
    </font>
    <font>
      <i/>
      <sz val="10"/>
      <name val="Arial"/>
      <family val="0"/>
    </font>
    <font>
      <b/>
      <i/>
      <sz val="10"/>
      <name val="Arial"/>
      <family val="0"/>
    </font>
    <font>
      <sz val="8"/>
      <name val="Times New Roman"/>
      <family val="1"/>
    </font>
    <font>
      <b/>
      <sz val="10"/>
      <color indexed="10"/>
      <name val="Arial"/>
      <family val="2"/>
    </font>
    <font>
      <b/>
      <sz val="12"/>
      <name val="Arial"/>
      <family val="2"/>
    </font>
    <font>
      <b/>
      <sz val="14"/>
      <name val="Arial"/>
      <family val="2"/>
    </font>
    <font>
      <u val="single"/>
      <sz val="10"/>
      <name val="Arial"/>
      <family val="2"/>
    </font>
    <font>
      <b/>
      <vertAlign val="superscript"/>
      <sz val="12"/>
      <name val="Arial"/>
      <family val="2"/>
    </font>
    <font>
      <vertAlign val="superscript"/>
      <sz val="10"/>
      <name val="Arial"/>
      <family val="2"/>
    </font>
    <font>
      <sz val="10"/>
      <name val="Times New Roman"/>
      <family val="1"/>
    </font>
    <font>
      <sz val="10"/>
      <color indexed="10"/>
      <name val="Arial"/>
      <family val="2"/>
    </font>
    <font>
      <b/>
      <sz val="8"/>
      <name val="Times New Roman"/>
      <family val="1"/>
    </font>
    <font>
      <sz val="9"/>
      <name val="Times New Roman"/>
      <family val="1"/>
    </font>
    <font>
      <b/>
      <sz val="9"/>
      <name val="Times New Roman"/>
      <family val="1"/>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style="double"/>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style="thin"/>
      <top>
        <color indexed="63"/>
      </top>
      <bottom>
        <color indexed="63"/>
      </bottom>
    </border>
    <border>
      <left style="thin"/>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0" applyNumberFormat="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23" borderId="1" applyNumberFormat="0" applyAlignment="0" applyProtection="0"/>
    <xf numFmtId="0" fontId="41" fillId="0" borderId="2" applyNumberFormat="0" applyFill="0" applyAlignment="0" applyProtection="0"/>
    <xf numFmtId="43" fontId="0" fillId="0" borderId="0" applyFont="0" applyFill="0" applyBorder="0" applyAlignment="0" applyProtection="0"/>
    <xf numFmtId="0" fontId="42" fillId="24" borderId="3" applyNumberFormat="0" applyAlignment="0" applyProtection="0"/>
    <xf numFmtId="0" fontId="0" fillId="25" borderId="4" applyNumberFormat="0" applyFont="0" applyAlignment="0" applyProtection="0"/>
    <xf numFmtId="0" fontId="0" fillId="0" borderId="0">
      <alignment/>
      <protection/>
    </xf>
    <xf numFmtId="0" fontId="43" fillId="26" borderId="0" applyNumberFormat="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0" fontId="49" fillId="20" borderId="9" applyNumberFormat="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cellStyleXfs>
  <cellXfs count="86">
    <xf numFmtId="0" fontId="0" fillId="0" borderId="0" xfId="0"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xf>
    <xf numFmtId="0" fontId="5" fillId="0" borderId="0" xfId="0" applyFont="1" applyAlignment="1">
      <alignment/>
    </xf>
    <xf numFmtId="0" fontId="6" fillId="0" borderId="0" xfId="0" applyFont="1" applyAlignment="1">
      <alignment/>
    </xf>
    <xf numFmtId="0" fontId="1" fillId="0" borderId="10" xfId="0" applyFont="1" applyBorder="1" applyAlignment="1">
      <alignment/>
    </xf>
    <xf numFmtId="3" fontId="1" fillId="0" borderId="0" xfId="0" applyNumberFormat="1" applyFont="1" applyAlignment="1">
      <alignment/>
    </xf>
    <xf numFmtId="3" fontId="0" fillId="0" borderId="0" xfId="0" applyNumberFormat="1" applyFont="1" applyAlignment="1">
      <alignment/>
    </xf>
    <xf numFmtId="3" fontId="0" fillId="0" borderId="11" xfId="0" applyNumberFormat="1" applyFont="1" applyBorder="1" applyAlignment="1">
      <alignment/>
    </xf>
    <xf numFmtId="175" fontId="1" fillId="0" borderId="0" xfId="0" applyNumberFormat="1" applyFont="1" applyAlignment="1">
      <alignment/>
    </xf>
    <xf numFmtId="175" fontId="0" fillId="0" borderId="0" xfId="0" applyNumberFormat="1" applyFont="1" applyAlignment="1">
      <alignment/>
    </xf>
    <xf numFmtId="178" fontId="0" fillId="0" borderId="0" xfId="0" applyNumberFormat="1" applyFont="1" applyAlignment="1">
      <alignment/>
    </xf>
    <xf numFmtId="0" fontId="7" fillId="0" borderId="0" xfId="0" applyFont="1" applyAlignment="1">
      <alignment/>
    </xf>
    <xf numFmtId="0" fontId="6" fillId="0" borderId="0" xfId="0" applyFont="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xf>
    <xf numFmtId="0" fontId="11" fillId="0" borderId="0" xfId="0" applyFont="1" applyAlignment="1">
      <alignment/>
    </xf>
    <xf numFmtId="0" fontId="0" fillId="0" borderId="0" xfId="0" applyFont="1" applyAlignment="1">
      <alignment/>
    </xf>
    <xf numFmtId="1" fontId="0" fillId="0" borderId="0" xfId="0" applyNumberFormat="1" applyFont="1" applyAlignment="1">
      <alignment/>
    </xf>
    <xf numFmtId="1" fontId="4" fillId="0" borderId="0" xfId="0" applyNumberFormat="1" applyFont="1" applyAlignment="1">
      <alignment/>
    </xf>
    <xf numFmtId="3" fontId="0" fillId="0" borderId="0" xfId="0" applyNumberFormat="1" applyAlignment="1">
      <alignment/>
    </xf>
    <xf numFmtId="3" fontId="4" fillId="0" borderId="0" xfId="0" applyNumberFormat="1" applyFont="1" applyAlignment="1">
      <alignment/>
    </xf>
    <xf numFmtId="189" fontId="0" fillId="0" borderId="0" xfId="48" applyNumberFormat="1" applyFont="1" applyAlignment="1">
      <alignment/>
    </xf>
    <xf numFmtId="0" fontId="1" fillId="0" borderId="0" xfId="0" applyFont="1" applyBorder="1" applyAlignment="1">
      <alignment/>
    </xf>
    <xf numFmtId="0" fontId="12" fillId="0" borderId="0" xfId="0" applyFont="1" applyAlignment="1">
      <alignment/>
    </xf>
    <xf numFmtId="172" fontId="0" fillId="0" borderId="0" xfId="0" applyNumberFormat="1" applyAlignment="1">
      <alignment/>
    </xf>
    <xf numFmtId="172" fontId="0" fillId="0" borderId="0" xfId="0" applyNumberFormat="1" applyFont="1" applyAlignment="1">
      <alignment/>
    </xf>
    <xf numFmtId="3" fontId="0" fillId="0" borderId="10" xfId="0" applyNumberFormat="1" applyBorder="1" applyAlignment="1">
      <alignment/>
    </xf>
    <xf numFmtId="3" fontId="0" fillId="0" borderId="11" xfId="0" applyNumberFormat="1" applyBorder="1" applyAlignment="1">
      <alignment/>
    </xf>
    <xf numFmtId="0" fontId="13" fillId="0" borderId="0" xfId="0" applyFont="1" applyAlignment="1">
      <alignment/>
    </xf>
    <xf numFmtId="172" fontId="1" fillId="0" borderId="0" xfId="0" applyNumberFormat="1" applyFont="1" applyAlignment="1">
      <alignment/>
    </xf>
    <xf numFmtId="0" fontId="1" fillId="0" borderId="0" xfId="0" applyFont="1" applyAlignment="1">
      <alignment/>
    </xf>
    <xf numFmtId="3" fontId="1" fillId="0" borderId="0" xfId="0" applyNumberFormat="1" applyFont="1" applyAlignment="1">
      <alignment/>
    </xf>
    <xf numFmtId="172" fontId="1" fillId="0" borderId="0" xfId="0" applyNumberFormat="1" applyFont="1" applyAlignment="1">
      <alignment/>
    </xf>
    <xf numFmtId="0" fontId="1" fillId="0" borderId="17" xfId="0" applyFont="1" applyBorder="1" applyAlignment="1">
      <alignment/>
    </xf>
    <xf numFmtId="0" fontId="0" fillId="0" borderId="13" xfId="0" applyBorder="1" applyAlignment="1">
      <alignment/>
    </xf>
    <xf numFmtId="0" fontId="0" fillId="0" borderId="18" xfId="0" applyBorder="1" applyAlignment="1">
      <alignment wrapText="1"/>
    </xf>
    <xf numFmtId="0" fontId="0" fillId="0" borderId="10" xfId="0" applyBorder="1" applyAlignment="1">
      <alignment wrapText="1"/>
    </xf>
    <xf numFmtId="0" fontId="0" fillId="0" borderId="19" xfId="0" applyBorder="1" applyAlignment="1">
      <alignment wrapText="1"/>
    </xf>
    <xf numFmtId="0" fontId="10" fillId="0" borderId="0" xfId="0" applyFont="1" applyAlignment="1">
      <alignment/>
    </xf>
    <xf numFmtId="3" fontId="0" fillId="0" borderId="10" xfId="0" applyNumberFormat="1" applyFont="1" applyBorder="1" applyAlignment="1">
      <alignment/>
    </xf>
    <xf numFmtId="3" fontId="0" fillId="0" borderId="0" xfId="0" applyNumberFormat="1" applyFont="1" applyAlignment="1">
      <alignment vertical="top"/>
    </xf>
    <xf numFmtId="3" fontId="0" fillId="0" borderId="10" xfId="0" applyNumberFormat="1" applyFont="1" applyBorder="1" applyAlignment="1">
      <alignment vertical="top"/>
    </xf>
    <xf numFmtId="3" fontId="0" fillId="0" borderId="11" xfId="0" applyNumberFormat="1" applyFont="1" applyBorder="1" applyAlignment="1">
      <alignment vertical="top"/>
    </xf>
    <xf numFmtId="3" fontId="1" fillId="0" borderId="0" xfId="0" applyNumberFormat="1" applyFont="1" applyAlignment="1">
      <alignment vertical="top"/>
    </xf>
    <xf numFmtId="190" fontId="15" fillId="0" borderId="0" xfId="52" applyNumberFormat="1" applyFont="1" applyBorder="1" applyAlignment="1">
      <alignment horizontal="right"/>
    </xf>
    <xf numFmtId="190" fontId="14" fillId="0" borderId="0" xfId="52" applyNumberFormat="1" applyFont="1" applyBorder="1" applyAlignment="1">
      <alignment horizontal="right"/>
    </xf>
    <xf numFmtId="190" fontId="14" fillId="0" borderId="11" xfId="52" applyNumberFormat="1" applyFont="1" applyBorder="1" applyAlignment="1">
      <alignment horizontal="right"/>
    </xf>
    <xf numFmtId="190" fontId="14" fillId="0" borderId="10" xfId="52" applyNumberFormat="1" applyFont="1" applyBorder="1" applyAlignment="1">
      <alignment horizontal="right"/>
    </xf>
    <xf numFmtId="0" fontId="1" fillId="0" borderId="10" xfId="0" applyFont="1" applyBorder="1" applyAlignment="1">
      <alignment horizontal="right"/>
    </xf>
    <xf numFmtId="0" fontId="1" fillId="0" borderId="16" xfId="42" applyFont="1" applyBorder="1" applyAlignment="1">
      <alignment vertical="top"/>
      <protection/>
    </xf>
    <xf numFmtId="0" fontId="0" fillId="0" borderId="20" xfId="42" applyFont="1" applyBorder="1" applyAlignment="1">
      <alignment vertical="top" wrapText="1"/>
      <protection/>
    </xf>
    <xf numFmtId="0" fontId="1" fillId="0" borderId="12" xfId="0" applyFont="1" applyBorder="1" applyAlignment="1">
      <alignment vertical="top"/>
    </xf>
    <xf numFmtId="0" fontId="0" fillId="0" borderId="21" xfId="0" applyBorder="1" applyAlignment="1">
      <alignment vertical="top" wrapText="1"/>
    </xf>
    <xf numFmtId="1" fontId="1" fillId="0" borderId="15" xfId="0" applyNumberFormat="1" applyFont="1" applyBorder="1" applyAlignment="1">
      <alignment vertical="top"/>
    </xf>
    <xf numFmtId="0" fontId="0" fillId="0" borderId="22" xfId="0" applyBorder="1" applyAlignment="1">
      <alignment vertical="top"/>
    </xf>
    <xf numFmtId="1" fontId="1" fillId="0" borderId="13" xfId="0" applyNumberFormat="1" applyFont="1" applyBorder="1" applyAlignment="1">
      <alignment vertical="top"/>
    </xf>
    <xf numFmtId="0" fontId="0" fillId="0" borderId="23" xfId="0" applyBorder="1" applyAlignment="1">
      <alignment vertical="top"/>
    </xf>
    <xf numFmtId="0" fontId="10" fillId="0" borderId="0" xfId="0" applyFont="1" applyAlignment="1">
      <alignment wrapText="1"/>
    </xf>
    <xf numFmtId="0" fontId="0" fillId="0" borderId="0" xfId="0" applyAlignment="1">
      <alignment wrapText="1"/>
    </xf>
    <xf numFmtId="0" fontId="0" fillId="0" borderId="22" xfId="0" applyBorder="1" applyAlignment="1">
      <alignment vertical="top" wrapText="1"/>
    </xf>
    <xf numFmtId="0" fontId="0" fillId="0" borderId="24" xfId="0" applyBorder="1" applyAlignment="1">
      <alignment vertical="top" wrapText="1"/>
    </xf>
    <xf numFmtId="0" fontId="0" fillId="0" borderId="23" xfId="0" applyBorder="1" applyAlignment="1">
      <alignment vertical="top" wrapText="1"/>
    </xf>
    <xf numFmtId="0" fontId="0" fillId="0" borderId="25" xfId="0" applyBorder="1" applyAlignment="1">
      <alignment vertical="top" wrapText="1"/>
    </xf>
    <xf numFmtId="0" fontId="0" fillId="0" borderId="21" xfId="0" applyBorder="1" applyAlignment="1">
      <alignment vertical="top" wrapText="1"/>
    </xf>
    <xf numFmtId="0" fontId="0" fillId="0" borderId="26" xfId="0" applyBorder="1" applyAlignment="1">
      <alignment vertical="top" wrapText="1"/>
    </xf>
    <xf numFmtId="0" fontId="0" fillId="0" borderId="27" xfId="42" applyFont="1" applyBorder="1" applyAlignment="1">
      <alignment vertical="top" wrapText="1"/>
      <protection/>
    </xf>
    <xf numFmtId="0" fontId="0" fillId="0" borderId="28" xfId="42" applyBorder="1" applyAlignment="1">
      <alignment vertical="top" wrapText="1"/>
      <protection/>
    </xf>
    <xf numFmtId="0" fontId="0" fillId="0" borderId="29" xfId="42" applyBorder="1" applyAlignment="1">
      <alignment vertical="top" wrapText="1"/>
      <protection/>
    </xf>
    <xf numFmtId="0" fontId="0" fillId="0" borderId="22" xfId="0" applyBorder="1" applyAlignment="1">
      <alignment wrapText="1"/>
    </xf>
    <xf numFmtId="0" fontId="0" fillId="0" borderId="24" xfId="0" applyBorder="1" applyAlignment="1">
      <alignment wrapText="1"/>
    </xf>
    <xf numFmtId="0" fontId="0" fillId="0" borderId="20" xfId="0" applyBorder="1" applyAlignment="1">
      <alignment wrapText="1"/>
    </xf>
    <xf numFmtId="0" fontId="0" fillId="0" borderId="30" xfId="0" applyBorder="1" applyAlignment="1">
      <alignment wrapText="1"/>
    </xf>
    <xf numFmtId="0" fontId="0" fillId="0" borderId="23" xfId="0" applyBorder="1" applyAlignment="1">
      <alignment wrapText="1"/>
    </xf>
    <xf numFmtId="0" fontId="0" fillId="0" borderId="25" xfId="0" applyBorder="1" applyAlignment="1">
      <alignment wrapText="1"/>
    </xf>
    <xf numFmtId="0" fontId="0" fillId="0" borderId="23" xfId="0" applyFont="1" applyBorder="1" applyAlignment="1">
      <alignment wrapText="1"/>
    </xf>
    <xf numFmtId="0" fontId="0" fillId="0" borderId="25" xfId="0" applyFont="1" applyBorder="1" applyAlignment="1">
      <alignment wrapText="1"/>
    </xf>
    <xf numFmtId="0" fontId="0" fillId="0" borderId="21" xfId="0" applyBorder="1" applyAlignment="1">
      <alignment wrapText="1"/>
    </xf>
    <xf numFmtId="0" fontId="0" fillId="0" borderId="26" xfId="0" applyBorder="1" applyAlignment="1">
      <alignment wrapText="1"/>
    </xf>
    <xf numFmtId="0" fontId="0" fillId="0" borderId="31" xfId="0" applyBorder="1" applyAlignment="1">
      <alignment wrapText="1"/>
    </xf>
    <xf numFmtId="0" fontId="0" fillId="0" borderId="32" xfId="0" applyBorder="1" applyAlignment="1">
      <alignment wrapText="1"/>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xfId="48"/>
    <cellStyle name="Tittel" xfId="49"/>
    <cellStyle name="Totalt" xfId="50"/>
    <cellStyle name="Comma [0]" xfId="51"/>
    <cellStyle name="Tusenskille_E-Driftskombinasjoner_2004"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71"/>
  <sheetViews>
    <sheetView tabSelected="1" zoomScalePageLayoutView="0" workbookViewId="0" topLeftCell="A1">
      <selection activeCell="A2" sqref="A2"/>
    </sheetView>
  </sheetViews>
  <sheetFormatPr defaultColWidth="9.140625" defaultRowHeight="12.75"/>
  <cols>
    <col min="1" max="1" width="30.140625" style="2" customWidth="1"/>
    <col min="2" max="8" width="10.7109375" style="2" customWidth="1"/>
    <col min="9" max="9" width="10.7109375" style="1" customWidth="1"/>
    <col min="10" max="11" width="10.7109375" style="2" customWidth="1"/>
    <col min="12" max="16384" width="9.140625" style="2" customWidth="1"/>
  </cols>
  <sheetData>
    <row r="1" ht="18">
      <c r="A1" s="13" t="s">
        <v>42</v>
      </c>
    </row>
    <row r="3" ht="15.75">
      <c r="A3" s="14" t="s">
        <v>119</v>
      </c>
    </row>
    <row r="5" ht="15.75">
      <c r="A5" s="5" t="s">
        <v>27</v>
      </c>
    </row>
    <row r="6" ht="12.75">
      <c r="A6" s="20"/>
    </row>
    <row r="7" ht="12.75">
      <c r="A7" s="3" t="s">
        <v>39</v>
      </c>
    </row>
    <row r="8" ht="12.75">
      <c r="A8" s="3" t="s">
        <v>24</v>
      </c>
    </row>
    <row r="9" spans="1:8" s="1" customFormat="1" ht="12.75">
      <c r="A9" s="3" t="s">
        <v>120</v>
      </c>
      <c r="B9" s="2"/>
      <c r="C9" s="2"/>
      <c r="D9" s="2"/>
      <c r="E9" s="2"/>
      <c r="F9" s="2"/>
      <c r="G9" s="2"/>
      <c r="H9" s="2"/>
    </row>
    <row r="10" ht="12.75">
      <c r="A10" s="4" t="s">
        <v>25</v>
      </c>
    </row>
    <row r="12" spans="1:12" ht="12.75">
      <c r="A12" s="3" t="s">
        <v>0</v>
      </c>
      <c r="B12" s="6">
        <v>1998</v>
      </c>
      <c r="C12" s="6">
        <v>1999</v>
      </c>
      <c r="D12" s="6">
        <v>2000</v>
      </c>
      <c r="E12" s="6">
        <v>2001</v>
      </c>
      <c r="F12" s="6">
        <v>2002</v>
      </c>
      <c r="G12" s="6">
        <v>2003</v>
      </c>
      <c r="H12" s="6">
        <v>2004</v>
      </c>
      <c r="I12" s="6">
        <v>2005</v>
      </c>
      <c r="J12" s="6">
        <v>2006</v>
      </c>
      <c r="K12" s="6">
        <v>2007</v>
      </c>
      <c r="L12"/>
    </row>
    <row r="13" spans="1:12" ht="12.75">
      <c r="A13" s="3" t="s">
        <v>1</v>
      </c>
      <c r="B13" s="7">
        <v>1246585</v>
      </c>
      <c r="C13" s="7">
        <v>1084412</v>
      </c>
      <c r="D13" s="7">
        <v>1037353</v>
      </c>
      <c r="E13" s="7">
        <v>1170967</v>
      </c>
      <c r="F13" s="7">
        <v>1200911</v>
      </c>
      <c r="G13" s="7">
        <v>942915</v>
      </c>
      <c r="H13" s="7">
        <v>1163383</v>
      </c>
      <c r="I13" s="7">
        <v>1450309</v>
      </c>
      <c r="J13" s="7">
        <v>1684296</v>
      </c>
      <c r="K13" s="7">
        <v>1795395.6984496105</v>
      </c>
      <c r="L13"/>
    </row>
    <row r="14" spans="1:12" ht="12.75">
      <c r="A14" s="3"/>
      <c r="B14" s="8"/>
      <c r="C14" s="8"/>
      <c r="D14" s="8"/>
      <c r="E14" s="8"/>
      <c r="F14" s="8"/>
      <c r="G14" s="8"/>
      <c r="H14" s="8"/>
      <c r="K14"/>
      <c r="L14"/>
    </row>
    <row r="15" spans="1:12" ht="12.75">
      <c r="A15" s="3" t="s">
        <v>2</v>
      </c>
      <c r="B15" s="8"/>
      <c r="C15" s="8"/>
      <c r="D15" s="8"/>
      <c r="E15" s="8"/>
      <c r="F15" s="8"/>
      <c r="G15" s="8"/>
      <c r="H15" s="8"/>
      <c r="L15"/>
    </row>
    <row r="16" spans="1:12" ht="12.75">
      <c r="A16" s="1" t="s">
        <v>3</v>
      </c>
      <c r="B16" s="8">
        <v>46669</v>
      </c>
      <c r="C16" s="8">
        <v>42768</v>
      </c>
      <c r="D16" s="8">
        <v>62954</v>
      </c>
      <c r="E16" s="8">
        <v>57764</v>
      </c>
      <c r="F16" s="8">
        <v>55444</v>
      </c>
      <c r="G16" s="8">
        <v>49408</v>
      </c>
      <c r="H16" s="8">
        <v>58549</v>
      </c>
      <c r="I16" s="8">
        <v>82374</v>
      </c>
      <c r="J16" s="25">
        <v>93574</v>
      </c>
      <c r="K16" s="25">
        <v>92168.81007751939</v>
      </c>
      <c r="L16" s="25"/>
    </row>
    <row r="17" spans="1:12" ht="12.75">
      <c r="A17" s="1" t="s">
        <v>4</v>
      </c>
      <c r="B17" s="8">
        <v>39258</v>
      </c>
      <c r="C17" s="8">
        <v>34005</v>
      </c>
      <c r="D17" s="8">
        <v>34400</v>
      </c>
      <c r="E17" s="8">
        <v>43372</v>
      </c>
      <c r="F17" s="8">
        <v>38842</v>
      </c>
      <c r="G17" s="8">
        <v>31364</v>
      </c>
      <c r="H17" s="8">
        <v>44752</v>
      </c>
      <c r="I17" s="8">
        <v>47688</v>
      </c>
      <c r="J17" s="25">
        <v>46041</v>
      </c>
      <c r="K17" s="25">
        <v>45753.13333333332</v>
      </c>
      <c r="L17"/>
    </row>
    <row r="18" spans="1:11" ht="12.75">
      <c r="A18" s="1" t="s">
        <v>22</v>
      </c>
      <c r="B18" s="8"/>
      <c r="C18" s="8"/>
      <c r="D18" s="8"/>
      <c r="E18" s="8"/>
      <c r="F18" s="8"/>
      <c r="G18" s="8">
        <v>1061</v>
      </c>
      <c r="H18" s="8">
        <v>3960</v>
      </c>
      <c r="I18" s="8">
        <v>5020</v>
      </c>
      <c r="J18">
        <v>822</v>
      </c>
      <c r="K18" s="25">
        <v>880.0852713178297</v>
      </c>
    </row>
    <row r="19" spans="1:12" ht="12.75">
      <c r="A19" s="1" t="s">
        <v>78</v>
      </c>
      <c r="B19" s="8"/>
      <c r="C19" s="8"/>
      <c r="D19" s="8"/>
      <c r="E19" s="8"/>
      <c r="F19" s="8"/>
      <c r="G19" s="8"/>
      <c r="H19" s="8"/>
      <c r="I19" s="8">
        <v>2864</v>
      </c>
      <c r="J19" s="25">
        <v>3308</v>
      </c>
      <c r="K19" s="25">
        <v>3513.110852713178</v>
      </c>
      <c r="L19" s="25"/>
    </row>
    <row r="20" spans="1:11" ht="12.75">
      <c r="A20" s="1" t="s">
        <v>5</v>
      </c>
      <c r="B20" s="8">
        <v>13548</v>
      </c>
      <c r="C20" s="8">
        <v>12509</v>
      </c>
      <c r="D20" s="8">
        <v>10128</v>
      </c>
      <c r="E20" s="8">
        <v>11618</v>
      </c>
      <c r="F20" s="8">
        <v>15303</v>
      </c>
      <c r="G20" s="8">
        <v>12197</v>
      </c>
      <c r="H20" s="8">
        <v>11920</v>
      </c>
      <c r="I20" s="8">
        <v>14250</v>
      </c>
      <c r="J20" s="25">
        <v>13231</v>
      </c>
      <c r="K20" s="25">
        <v>11998.857364341076</v>
      </c>
    </row>
    <row r="21" spans="1:11" ht="12.75">
      <c r="A21" s="1" t="s">
        <v>6</v>
      </c>
      <c r="B21" s="8">
        <v>2061</v>
      </c>
      <c r="C21" s="8">
        <v>2059</v>
      </c>
      <c r="D21" s="8">
        <v>5846</v>
      </c>
      <c r="E21" s="8">
        <v>4868</v>
      </c>
      <c r="F21" s="8">
        <v>4554</v>
      </c>
      <c r="G21" s="8">
        <v>3494</v>
      </c>
      <c r="H21" s="8">
        <v>4291</v>
      </c>
      <c r="I21" s="8">
        <v>5562</v>
      </c>
      <c r="J21" s="25">
        <v>6286</v>
      </c>
      <c r="K21" s="25">
        <v>7080.895348837211</v>
      </c>
    </row>
    <row r="22" spans="1:11" ht="12.75">
      <c r="A22" s="1" t="s">
        <v>7</v>
      </c>
      <c r="B22" s="8">
        <v>26353</v>
      </c>
      <c r="C22" s="8">
        <v>24362</v>
      </c>
      <c r="D22" s="8">
        <v>26048</v>
      </c>
      <c r="E22" s="8">
        <v>24774</v>
      </c>
      <c r="F22" s="8">
        <v>28997</v>
      </c>
      <c r="G22" s="8">
        <v>27829</v>
      </c>
      <c r="H22" s="8">
        <v>31497</v>
      </c>
      <c r="I22" s="8">
        <v>34310</v>
      </c>
      <c r="J22" s="25">
        <v>34232</v>
      </c>
      <c r="K22" s="25">
        <v>36889.646511627914</v>
      </c>
    </row>
    <row r="23" spans="1:11" ht="12.75">
      <c r="A23" s="1" t="s">
        <v>8</v>
      </c>
      <c r="B23" s="8">
        <v>8434</v>
      </c>
      <c r="C23" s="8">
        <v>8903</v>
      </c>
      <c r="D23" s="8">
        <v>13874</v>
      </c>
      <c r="E23" s="8">
        <v>15157</v>
      </c>
      <c r="F23" s="8">
        <v>15450</v>
      </c>
      <c r="G23" s="8">
        <v>16446</v>
      </c>
      <c r="H23" s="8">
        <v>17499</v>
      </c>
      <c r="I23" s="8">
        <v>18754</v>
      </c>
      <c r="J23" s="25">
        <v>19560</v>
      </c>
      <c r="K23" s="25">
        <v>18785.755813953514</v>
      </c>
    </row>
    <row r="24" spans="1:11" ht="12.75">
      <c r="A24" s="1" t="s">
        <v>9</v>
      </c>
      <c r="B24" s="8">
        <v>125507</v>
      </c>
      <c r="C24" s="8">
        <v>117520</v>
      </c>
      <c r="D24" s="8">
        <v>97746</v>
      </c>
      <c r="E24" s="8">
        <v>104399</v>
      </c>
      <c r="F24" s="8">
        <v>114606</v>
      </c>
      <c r="G24" s="8">
        <v>84903</v>
      </c>
      <c r="H24" s="8">
        <v>103369</v>
      </c>
      <c r="I24" s="8">
        <v>129422</v>
      </c>
      <c r="J24" s="25">
        <v>136468</v>
      </c>
      <c r="K24" s="25">
        <v>153411.98062015488</v>
      </c>
    </row>
    <row r="25" spans="1:11" ht="12.75">
      <c r="A25" s="1" t="s">
        <v>76</v>
      </c>
      <c r="B25" s="8">
        <v>66920</v>
      </c>
      <c r="C25" s="8">
        <v>62926</v>
      </c>
      <c r="D25" s="8">
        <v>63137</v>
      </c>
      <c r="E25" s="8">
        <v>78755</v>
      </c>
      <c r="F25" s="8">
        <v>79419</v>
      </c>
      <c r="G25" s="8">
        <v>55864</v>
      </c>
      <c r="H25" s="8">
        <v>71041</v>
      </c>
      <c r="I25" s="8">
        <v>81525</v>
      </c>
      <c r="J25" s="25">
        <v>92110</v>
      </c>
      <c r="K25" s="25">
        <v>93904.67596899226</v>
      </c>
    </row>
    <row r="26" spans="1:11" ht="12.75">
      <c r="A26" s="1" t="s">
        <v>10</v>
      </c>
      <c r="B26" s="8">
        <v>71294</v>
      </c>
      <c r="C26" s="8">
        <v>73373</v>
      </c>
      <c r="D26" s="8">
        <v>72020</v>
      </c>
      <c r="E26" s="8">
        <v>75859</v>
      </c>
      <c r="F26" s="8">
        <v>96014</v>
      </c>
      <c r="G26" s="8">
        <v>81901</v>
      </c>
      <c r="H26" s="8">
        <v>129049</v>
      </c>
      <c r="I26" s="8">
        <v>145678</v>
      </c>
      <c r="J26" s="25">
        <v>166993</v>
      </c>
      <c r="K26" s="25">
        <v>174592.9914728681</v>
      </c>
    </row>
    <row r="27" spans="1:11" ht="12.75">
      <c r="A27" s="1" t="s">
        <v>11</v>
      </c>
      <c r="B27" s="8">
        <v>628710</v>
      </c>
      <c r="C27" s="8">
        <v>545830</v>
      </c>
      <c r="D27" s="8">
        <v>500670</v>
      </c>
      <c r="E27" s="8">
        <v>573918</v>
      </c>
      <c r="F27" s="8">
        <v>595948</v>
      </c>
      <c r="G27" s="8">
        <v>468860</v>
      </c>
      <c r="H27" s="8">
        <v>562554</v>
      </c>
      <c r="I27" s="8">
        <v>675743</v>
      </c>
      <c r="J27" s="8">
        <v>783341</v>
      </c>
      <c r="K27" s="25">
        <v>855297.5209302326</v>
      </c>
    </row>
    <row r="28" spans="1:11" ht="12.75">
      <c r="A28" s="1" t="s">
        <v>12</v>
      </c>
      <c r="B28" s="8">
        <v>71917</v>
      </c>
      <c r="C28" s="8">
        <v>67178</v>
      </c>
      <c r="D28" s="8">
        <v>67343</v>
      </c>
      <c r="E28" s="8">
        <v>71607</v>
      </c>
      <c r="F28" s="8">
        <v>89207</v>
      </c>
      <c r="G28" s="8">
        <v>75815</v>
      </c>
      <c r="H28" s="8">
        <v>83464</v>
      </c>
      <c r="I28" s="8">
        <v>100978</v>
      </c>
      <c r="J28" s="25">
        <v>113999</v>
      </c>
      <c r="K28" s="25">
        <v>99698.83333333333</v>
      </c>
    </row>
    <row r="29" spans="1:11" ht="13.5" thickBot="1">
      <c r="A29" s="3" t="s">
        <v>13</v>
      </c>
      <c r="B29" s="9">
        <f aca="true" t="shared" si="0" ref="B29:K29">SUM(B16:B28)</f>
        <v>1100671</v>
      </c>
      <c r="C29" s="9">
        <f t="shared" si="0"/>
        <v>991433</v>
      </c>
      <c r="D29" s="9">
        <f t="shared" si="0"/>
        <v>954166</v>
      </c>
      <c r="E29" s="9">
        <f t="shared" si="0"/>
        <v>1062091</v>
      </c>
      <c r="F29" s="9">
        <f t="shared" si="0"/>
        <v>1133784</v>
      </c>
      <c r="G29" s="9">
        <f t="shared" si="0"/>
        <v>909142</v>
      </c>
      <c r="H29" s="9">
        <f t="shared" si="0"/>
        <v>1121945</v>
      </c>
      <c r="I29" s="9">
        <f t="shared" si="0"/>
        <v>1344168</v>
      </c>
      <c r="J29" s="9">
        <f t="shared" si="0"/>
        <v>1509965</v>
      </c>
      <c r="K29" s="9">
        <f t="shared" si="0"/>
        <v>1593976.2968992244</v>
      </c>
    </row>
    <row r="30" spans="1:13" ht="13.5" thickTop="1">
      <c r="A30" s="1"/>
      <c r="B30" s="8"/>
      <c r="C30" s="8"/>
      <c r="D30" s="8"/>
      <c r="E30" s="8"/>
      <c r="F30" s="8"/>
      <c r="G30" s="8"/>
      <c r="H30" s="8"/>
      <c r="K30" s="25"/>
      <c r="L30" s="25"/>
      <c r="M30" s="26"/>
    </row>
    <row r="31" spans="1:12" ht="12.75">
      <c r="A31" s="3" t="s">
        <v>14</v>
      </c>
      <c r="B31" s="7">
        <f aca="true" t="shared" si="1" ref="B31:J31">B13-B29</f>
        <v>145914</v>
      </c>
      <c r="C31" s="7">
        <f t="shared" si="1"/>
        <v>92979</v>
      </c>
      <c r="D31" s="7">
        <f t="shared" si="1"/>
        <v>83187</v>
      </c>
      <c r="E31" s="7">
        <f t="shared" si="1"/>
        <v>108876</v>
      </c>
      <c r="F31" s="7">
        <f t="shared" si="1"/>
        <v>67127</v>
      </c>
      <c r="G31" s="7">
        <f t="shared" si="1"/>
        <v>33773</v>
      </c>
      <c r="H31" s="7">
        <f t="shared" si="1"/>
        <v>41438</v>
      </c>
      <c r="I31" s="7">
        <f t="shared" si="1"/>
        <v>106141</v>
      </c>
      <c r="J31" s="7">
        <f t="shared" si="1"/>
        <v>174331</v>
      </c>
      <c r="K31" s="7">
        <f>K13-K29</f>
        <v>201419.4015503861</v>
      </c>
      <c r="L31" s="25"/>
    </row>
    <row r="32" spans="1:11" ht="12.75">
      <c r="A32" s="3" t="s">
        <v>15</v>
      </c>
      <c r="B32" s="10">
        <f aca="true" t="shared" si="2" ref="B32:K32">(B31/B13)*100</f>
        <v>11.705098328633827</v>
      </c>
      <c r="C32" s="10">
        <f t="shared" si="2"/>
        <v>8.574139718114518</v>
      </c>
      <c r="D32" s="10">
        <f t="shared" si="2"/>
        <v>8.01916030512275</v>
      </c>
      <c r="E32" s="10">
        <f t="shared" si="2"/>
        <v>9.29795630449022</v>
      </c>
      <c r="F32" s="10">
        <f t="shared" si="2"/>
        <v>5.5896731731160765</v>
      </c>
      <c r="G32" s="10">
        <f t="shared" si="2"/>
        <v>3.5817650583562677</v>
      </c>
      <c r="H32" s="10">
        <f t="shared" si="2"/>
        <v>3.5618536629811506</v>
      </c>
      <c r="I32" s="10">
        <f t="shared" si="2"/>
        <v>7.318509365935122</v>
      </c>
      <c r="J32" s="10">
        <f t="shared" si="2"/>
        <v>10.350377843324452</v>
      </c>
      <c r="K32" s="10">
        <f t="shared" si="2"/>
        <v>11.218663480385917</v>
      </c>
    </row>
    <row r="33" spans="1:12" ht="12.75">
      <c r="A33" s="1"/>
      <c r="B33" s="11"/>
      <c r="C33" s="11"/>
      <c r="D33" s="11"/>
      <c r="E33" s="11"/>
      <c r="F33" s="11"/>
      <c r="G33" s="11"/>
      <c r="H33" s="11"/>
      <c r="K33"/>
      <c r="L33" s="25"/>
    </row>
    <row r="34" spans="1:12" ht="12.75">
      <c r="A34" s="1" t="s">
        <v>16</v>
      </c>
      <c r="B34" s="8">
        <v>1079</v>
      </c>
      <c r="C34" s="8"/>
      <c r="D34" s="8"/>
      <c r="E34" s="8"/>
      <c r="F34" s="8"/>
      <c r="G34" s="8"/>
      <c r="H34" s="8"/>
      <c r="K34"/>
      <c r="L34" s="25"/>
    </row>
    <row r="35" spans="1:12" ht="12.75">
      <c r="A35" s="1" t="s">
        <v>17</v>
      </c>
      <c r="B35" s="8">
        <v>5466</v>
      </c>
      <c r="C35" s="8">
        <v>7846</v>
      </c>
      <c r="D35" s="8">
        <v>13590</v>
      </c>
      <c r="E35" s="8">
        <v>12711</v>
      </c>
      <c r="F35" s="8">
        <v>26094</v>
      </c>
      <c r="G35" s="8">
        <v>8947</v>
      </c>
      <c r="H35" s="8">
        <v>7445</v>
      </c>
      <c r="I35" s="8">
        <v>6154</v>
      </c>
      <c r="J35" s="25">
        <v>5967</v>
      </c>
      <c r="K35" s="25">
        <v>13186.485271317839</v>
      </c>
      <c r="L35"/>
    </row>
    <row r="36" spans="1:12" ht="12.75">
      <c r="A36" s="1" t="s">
        <v>18</v>
      </c>
      <c r="B36" s="8">
        <v>54217</v>
      </c>
      <c r="C36" s="8">
        <v>58354</v>
      </c>
      <c r="D36" s="8">
        <v>61634</v>
      </c>
      <c r="E36" s="8">
        <v>70312</v>
      </c>
      <c r="F36" s="8">
        <v>85288</v>
      </c>
      <c r="G36" s="8">
        <v>55663</v>
      </c>
      <c r="H36" s="8">
        <v>45866</v>
      </c>
      <c r="I36" s="8">
        <v>72269</v>
      </c>
      <c r="J36" s="25">
        <v>79304</v>
      </c>
      <c r="K36" s="25">
        <v>77661.94263565891</v>
      </c>
      <c r="L36" s="25"/>
    </row>
    <row r="37" spans="1:12" ht="13.5" thickBot="1">
      <c r="A37" s="1" t="s">
        <v>19</v>
      </c>
      <c r="B37" s="9">
        <f aca="true" t="shared" si="3" ref="B37:K37">B34+B35-B36</f>
        <v>-47672</v>
      </c>
      <c r="C37" s="9">
        <f t="shared" si="3"/>
        <v>-50508</v>
      </c>
      <c r="D37" s="9">
        <f t="shared" si="3"/>
        <v>-48044</v>
      </c>
      <c r="E37" s="9">
        <f t="shared" si="3"/>
        <v>-57601</v>
      </c>
      <c r="F37" s="9">
        <f t="shared" si="3"/>
        <v>-59194</v>
      </c>
      <c r="G37" s="9">
        <f t="shared" si="3"/>
        <v>-46716</v>
      </c>
      <c r="H37" s="9">
        <f t="shared" si="3"/>
        <v>-38421</v>
      </c>
      <c r="I37" s="9">
        <f t="shared" si="3"/>
        <v>-66115</v>
      </c>
      <c r="J37" s="9">
        <f t="shared" si="3"/>
        <v>-73337</v>
      </c>
      <c r="K37" s="9">
        <f t="shared" si="3"/>
        <v>-64475.45736434107</v>
      </c>
      <c r="L37"/>
    </row>
    <row r="38" spans="1:12" ht="13.5" thickTop="1">
      <c r="A38" s="1"/>
      <c r="B38" s="8"/>
      <c r="C38" s="8"/>
      <c r="D38" s="8"/>
      <c r="E38" s="8"/>
      <c r="F38" s="8"/>
      <c r="G38" s="8"/>
      <c r="H38" s="8"/>
      <c r="K38"/>
      <c r="L38" s="25"/>
    </row>
    <row r="39" spans="1:12" ht="12.75">
      <c r="A39" s="3" t="s">
        <v>23</v>
      </c>
      <c r="B39" s="7">
        <f>B31+B37</f>
        <v>98242</v>
      </c>
      <c r="C39" s="7">
        <f aca="true" t="shared" si="4" ref="C39:K39">C31+C37</f>
        <v>42471</v>
      </c>
      <c r="D39" s="7">
        <f t="shared" si="4"/>
        <v>35143</v>
      </c>
      <c r="E39" s="7">
        <f t="shared" si="4"/>
        <v>51275</v>
      </c>
      <c r="F39" s="7">
        <f t="shared" si="4"/>
        <v>7933</v>
      </c>
      <c r="G39" s="7">
        <f t="shared" si="4"/>
        <v>-12943</v>
      </c>
      <c r="H39" s="7">
        <f t="shared" si="4"/>
        <v>3017</v>
      </c>
      <c r="I39" s="7">
        <f t="shared" si="4"/>
        <v>40026</v>
      </c>
      <c r="J39" s="7">
        <f t="shared" si="4"/>
        <v>100994</v>
      </c>
      <c r="K39" s="7">
        <f t="shared" si="4"/>
        <v>136943.94418604503</v>
      </c>
      <c r="L39"/>
    </row>
    <row r="40" spans="1:12" ht="12.75">
      <c r="A40" s="1"/>
      <c r="B40" s="8"/>
      <c r="C40" s="8"/>
      <c r="D40" s="8"/>
      <c r="E40" s="8"/>
      <c r="F40" s="8"/>
      <c r="G40" s="8"/>
      <c r="H40" s="8"/>
      <c r="K40"/>
      <c r="L40" s="25"/>
    </row>
    <row r="41" spans="1:12" ht="12.75">
      <c r="A41" s="1"/>
      <c r="B41" s="8"/>
      <c r="C41" s="8"/>
      <c r="D41" s="8"/>
      <c r="E41" s="8"/>
      <c r="F41" s="8"/>
      <c r="G41" s="8"/>
      <c r="H41" s="8"/>
      <c r="K41"/>
      <c r="L41" s="25"/>
    </row>
    <row r="42" spans="1:12" ht="12.75">
      <c r="A42" s="28" t="s">
        <v>94</v>
      </c>
      <c r="B42" s="8"/>
      <c r="C42" s="8"/>
      <c r="D42" s="8"/>
      <c r="E42" s="8"/>
      <c r="F42" s="8"/>
      <c r="G42" s="8"/>
      <c r="H42" s="8"/>
      <c r="K42"/>
      <c r="L42" s="25"/>
    </row>
    <row r="43" spans="1:12" ht="12.75">
      <c r="A43" s="1" t="s">
        <v>82</v>
      </c>
      <c r="B43" s="25">
        <v>692920</v>
      </c>
      <c r="C43" s="25">
        <v>611969</v>
      </c>
      <c r="D43" s="25">
        <v>648595</v>
      </c>
      <c r="E43" s="25">
        <v>667131</v>
      </c>
      <c r="F43" s="25">
        <v>835739</v>
      </c>
      <c r="G43" s="25">
        <v>652838</v>
      </c>
      <c r="H43" s="25">
        <v>692889</v>
      </c>
      <c r="I43" s="25">
        <v>825847</v>
      </c>
      <c r="J43" s="25">
        <v>878420</v>
      </c>
      <c r="K43" s="46">
        <v>758370.391472868</v>
      </c>
      <c r="L43" s="25"/>
    </row>
    <row r="44" spans="1:12" ht="12.75">
      <c r="A44" s="1" t="s">
        <v>83</v>
      </c>
      <c r="B44" s="25"/>
      <c r="C44" s="25"/>
      <c r="D44" s="25"/>
      <c r="E44" s="25"/>
      <c r="F44" s="25">
        <v>134883</v>
      </c>
      <c r="G44" s="25">
        <v>98714</v>
      </c>
      <c r="H44" s="25">
        <v>188396</v>
      </c>
      <c r="I44" s="25">
        <v>373653</v>
      </c>
      <c r="J44" s="25">
        <v>486644</v>
      </c>
      <c r="K44" s="46">
        <v>567468.05503876</v>
      </c>
      <c r="L44" s="25"/>
    </row>
    <row r="45" spans="1:12" ht="12.75">
      <c r="A45" s="3" t="s">
        <v>84</v>
      </c>
      <c r="B45" s="32"/>
      <c r="C45" s="32"/>
      <c r="D45" s="32"/>
      <c r="E45" s="32"/>
      <c r="F45" s="32">
        <v>970622</v>
      </c>
      <c r="G45" s="32">
        <v>751552</v>
      </c>
      <c r="H45" s="32">
        <v>881285</v>
      </c>
      <c r="I45" s="32">
        <v>1199500</v>
      </c>
      <c r="J45" s="32">
        <v>1365064</v>
      </c>
      <c r="K45" s="47">
        <v>1325838.44651163</v>
      </c>
      <c r="L45" s="25"/>
    </row>
    <row r="46" spans="1:12" ht="12.75">
      <c r="A46" s="1" t="s">
        <v>85</v>
      </c>
      <c r="B46" s="32"/>
      <c r="C46" s="32"/>
      <c r="D46" s="32"/>
      <c r="E46" s="32"/>
      <c r="F46" s="32">
        <v>288835</v>
      </c>
      <c r="G46" s="32">
        <v>243470</v>
      </c>
      <c r="H46" s="32">
        <v>269979</v>
      </c>
      <c r="I46" s="32">
        <v>369977</v>
      </c>
      <c r="J46" s="25">
        <v>459863</v>
      </c>
      <c r="K46" s="46">
        <v>466601.739534884</v>
      </c>
      <c r="L46" s="25"/>
    </row>
    <row r="47" spans="1:12" ht="13.5" thickBot="1">
      <c r="A47" s="3" t="s">
        <v>86</v>
      </c>
      <c r="B47" s="33"/>
      <c r="C47" s="33"/>
      <c r="D47" s="33"/>
      <c r="E47" s="33"/>
      <c r="F47" s="33">
        <v>1259456</v>
      </c>
      <c r="G47" s="33">
        <v>995021</v>
      </c>
      <c r="H47" s="33">
        <v>1151263</v>
      </c>
      <c r="I47" s="33">
        <v>1569477</v>
      </c>
      <c r="J47" s="33">
        <v>1824927</v>
      </c>
      <c r="K47" s="48">
        <v>1792440.18604651</v>
      </c>
      <c r="L47" s="25"/>
    </row>
    <row r="48" spans="1:12" ht="13.5" thickTop="1">
      <c r="A48" s="3"/>
      <c r="B48" s="25"/>
      <c r="C48" s="25"/>
      <c r="D48" s="25"/>
      <c r="E48" s="25"/>
      <c r="F48" s="25"/>
      <c r="G48" s="25"/>
      <c r="H48" s="25"/>
      <c r="I48" s="25"/>
      <c r="L48" s="25"/>
    </row>
    <row r="49" spans="1:12" ht="12.75">
      <c r="A49" s="1" t="s">
        <v>87</v>
      </c>
      <c r="B49" s="25"/>
      <c r="C49" s="25"/>
      <c r="D49" s="25"/>
      <c r="E49" s="25"/>
      <c r="F49" s="25">
        <v>46710</v>
      </c>
      <c r="G49" s="25">
        <v>42607</v>
      </c>
      <c r="H49" s="25">
        <v>87485</v>
      </c>
      <c r="I49" s="25">
        <v>51155</v>
      </c>
      <c r="J49" s="25">
        <v>50168</v>
      </c>
      <c r="K49" s="46">
        <v>245556.435658915</v>
      </c>
      <c r="L49" s="25"/>
    </row>
    <row r="50" spans="1:12" ht="12.75">
      <c r="A50" s="1" t="s">
        <v>88</v>
      </c>
      <c r="B50" s="25">
        <v>765599</v>
      </c>
      <c r="C50" s="25">
        <v>648105</v>
      </c>
      <c r="D50" s="25">
        <v>711761</v>
      </c>
      <c r="E50" s="25">
        <v>731992</v>
      </c>
      <c r="F50" s="25">
        <v>970568</v>
      </c>
      <c r="G50" s="25">
        <v>767396</v>
      </c>
      <c r="H50" s="25">
        <v>844110</v>
      </c>
      <c r="I50" s="25">
        <v>1222391</v>
      </c>
      <c r="J50" s="25">
        <v>1411755</v>
      </c>
      <c r="K50" s="46">
        <v>1251288.36744186</v>
      </c>
      <c r="L50" s="25"/>
    </row>
    <row r="51" spans="1:12" ht="12.75">
      <c r="A51" s="1" t="s">
        <v>89</v>
      </c>
      <c r="B51" s="25">
        <v>202940</v>
      </c>
      <c r="C51" s="25">
        <v>182262</v>
      </c>
      <c r="D51" s="25">
        <v>190558</v>
      </c>
      <c r="E51" s="25">
        <v>231302</v>
      </c>
      <c r="F51" s="25">
        <v>242178</v>
      </c>
      <c r="G51" s="25">
        <v>185019</v>
      </c>
      <c r="H51" s="25">
        <v>219668</v>
      </c>
      <c r="I51" s="25">
        <v>295932</v>
      </c>
      <c r="J51" s="25">
        <v>363003</v>
      </c>
      <c r="K51" s="46">
        <v>295595.382945736</v>
      </c>
      <c r="L51" s="25"/>
    </row>
    <row r="52" spans="1:12" ht="13.5" thickBot="1">
      <c r="A52" s="3" t="s">
        <v>90</v>
      </c>
      <c r="B52" s="33"/>
      <c r="C52" s="33"/>
      <c r="D52" s="33"/>
      <c r="E52" s="33"/>
      <c r="F52" s="33">
        <v>1259456</v>
      </c>
      <c r="G52" s="33">
        <v>995021</v>
      </c>
      <c r="H52" s="33">
        <v>1151263</v>
      </c>
      <c r="I52" s="33">
        <v>1569477</v>
      </c>
      <c r="J52" s="33">
        <v>1824927</v>
      </c>
      <c r="K52" s="48">
        <v>1792440.18604651</v>
      </c>
      <c r="L52" s="25"/>
    </row>
    <row r="53" spans="1:12" ht="13.5" thickTop="1">
      <c r="A53" s="3"/>
      <c r="B53" s="25"/>
      <c r="C53" s="25"/>
      <c r="D53" s="25"/>
      <c r="E53" s="25"/>
      <c r="F53" s="25"/>
      <c r="G53" s="25"/>
      <c r="H53" s="25"/>
      <c r="I53" s="25"/>
      <c r="L53" s="25"/>
    </row>
    <row r="54" spans="1:12" s="34" customFormat="1" ht="12.75">
      <c r="A54" s="3" t="s">
        <v>91</v>
      </c>
      <c r="F54" s="35">
        <v>7.4016877127902845</v>
      </c>
      <c r="G54" s="35">
        <v>4.293376722702335</v>
      </c>
      <c r="H54" s="35">
        <v>4.246032400937058</v>
      </c>
      <c r="I54" s="35">
        <v>7.154931228683186</v>
      </c>
      <c r="J54" s="35">
        <v>9.87973765525</v>
      </c>
      <c r="K54" s="35">
        <v>11.9728414898</v>
      </c>
      <c r="L54" s="37"/>
    </row>
    <row r="55" spans="1:12" ht="12.75">
      <c r="A55" s="1"/>
      <c r="F55" s="31"/>
      <c r="G55" s="31"/>
      <c r="H55" s="31"/>
      <c r="I55" s="31"/>
      <c r="L55" s="25"/>
    </row>
    <row r="56" spans="1:12" ht="12.75">
      <c r="A56" s="1" t="s">
        <v>92</v>
      </c>
      <c r="B56" s="25">
        <v>3295353</v>
      </c>
      <c r="C56" s="25">
        <v>3109686</v>
      </c>
      <c r="D56" s="25">
        <v>3209008</v>
      </c>
      <c r="E56" s="25">
        <v>3278251</v>
      </c>
      <c r="F56" s="25">
        <v>3849115</v>
      </c>
      <c r="G56" s="25">
        <v>3603437</v>
      </c>
      <c r="H56" s="25">
        <v>3619834</v>
      </c>
      <c r="I56" s="25">
        <v>4295717</v>
      </c>
      <c r="J56" s="8">
        <v>4749634.5</v>
      </c>
      <c r="K56" s="46">
        <v>4424862.82635659</v>
      </c>
      <c r="L56" s="25"/>
    </row>
    <row r="57" spans="1:12" ht="12.75">
      <c r="A57" s="1"/>
      <c r="B57" t="s">
        <v>77</v>
      </c>
      <c r="C57" t="s">
        <v>77</v>
      </c>
      <c r="D57" t="s">
        <v>77</v>
      </c>
      <c r="E57" t="s">
        <v>77</v>
      </c>
      <c r="F57" t="s">
        <v>77</v>
      </c>
      <c r="G57" t="s">
        <v>77</v>
      </c>
      <c r="H57" s="8"/>
      <c r="K57"/>
      <c r="L57" s="25"/>
    </row>
    <row r="58" spans="1:12" ht="12.75">
      <c r="A58" s="1" t="s">
        <v>93</v>
      </c>
      <c r="B58" s="29"/>
      <c r="C58" s="29"/>
      <c r="D58" s="29"/>
      <c r="E58" s="29"/>
      <c r="F58" s="29"/>
      <c r="G58">
        <v>209</v>
      </c>
      <c r="H58">
        <v>191</v>
      </c>
      <c r="I58">
        <v>216</v>
      </c>
      <c r="J58">
        <v>224</v>
      </c>
      <c r="K58" s="46">
        <v>205.896124031008</v>
      </c>
      <c r="L58" s="25"/>
    </row>
    <row r="59" spans="1:12" ht="12.75">
      <c r="A59" s="1"/>
      <c r="B59" s="12"/>
      <c r="C59" s="12"/>
      <c r="D59" s="12"/>
      <c r="E59" s="12"/>
      <c r="F59" s="12"/>
      <c r="G59" s="12"/>
      <c r="H59" s="12"/>
      <c r="K59"/>
      <c r="L59"/>
    </row>
    <row r="60" spans="1:12" ht="12.75">
      <c r="A60" s="3" t="s">
        <v>20</v>
      </c>
      <c r="B60" s="8">
        <v>307</v>
      </c>
      <c r="C60" s="8">
        <v>321</v>
      </c>
      <c r="D60" s="8">
        <v>328</v>
      </c>
      <c r="E60" s="8">
        <v>323</v>
      </c>
      <c r="F60" s="8">
        <v>316</v>
      </c>
      <c r="G60" s="8">
        <v>279</v>
      </c>
      <c r="H60" s="8">
        <v>321</v>
      </c>
      <c r="I60" s="1">
        <v>306</v>
      </c>
      <c r="J60">
        <v>317</v>
      </c>
      <c r="K60" s="46">
        <v>359</v>
      </c>
      <c r="L60" s="25"/>
    </row>
    <row r="61" spans="1:12" ht="12.75">
      <c r="A61" s="3" t="s">
        <v>21</v>
      </c>
      <c r="B61" s="8">
        <v>1628</v>
      </c>
      <c r="C61" s="8">
        <v>1638</v>
      </c>
      <c r="D61" s="8">
        <v>1582</v>
      </c>
      <c r="E61" s="8">
        <v>1561</v>
      </c>
      <c r="F61" s="8">
        <v>1602</v>
      </c>
      <c r="G61" s="8">
        <v>1441</v>
      </c>
      <c r="H61" s="8">
        <v>1342</v>
      </c>
      <c r="I61" s="8">
        <v>1131</v>
      </c>
      <c r="J61" s="25">
        <v>1165</v>
      </c>
      <c r="K61" s="46">
        <v>1290</v>
      </c>
      <c r="L61"/>
    </row>
    <row r="62" spans="11:12" ht="12.75">
      <c r="K62"/>
      <c r="L62" s="25"/>
    </row>
    <row r="63" spans="11:12" ht="12.75">
      <c r="K63"/>
      <c r="L63"/>
    </row>
    <row r="64" spans="11:12" ht="12.75">
      <c r="K64"/>
      <c r="L64" s="25"/>
    </row>
    <row r="65" spans="11:12" ht="12.75">
      <c r="K65"/>
      <c r="L65"/>
    </row>
    <row r="66" spans="11:12" ht="12.75">
      <c r="K66"/>
      <c r="L66" s="25"/>
    </row>
    <row r="67" spans="11:12" ht="12.75">
      <c r="K67"/>
      <c r="L67" s="25"/>
    </row>
    <row r="68" spans="11:12" ht="12.75">
      <c r="K68"/>
      <c r="L68"/>
    </row>
    <row r="69" ht="12.75">
      <c r="K69"/>
    </row>
    <row r="70" ht="12.75">
      <c r="K70"/>
    </row>
    <row r="71" spans="11:12" ht="12.75">
      <c r="K71"/>
      <c r="L71"/>
    </row>
  </sheetData>
  <sheetProtection/>
  <printOptions/>
  <pageMargins left="0.787401575" right="0.787401575" top="0.984251969" bottom="0.984251969" header="0.5" footer="0.5"/>
  <pageSetup fitToHeight="1" fitToWidth="1" horizontalDpi="300" verticalDpi="300" orientation="landscape"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I53"/>
  <sheetViews>
    <sheetView zoomScalePageLayoutView="0" workbookViewId="0" topLeftCell="A1">
      <selection activeCell="A2" sqref="A2"/>
    </sheetView>
  </sheetViews>
  <sheetFormatPr defaultColWidth="11.421875" defaultRowHeight="12.75"/>
  <cols>
    <col min="1" max="1" width="38.8515625" style="0" customWidth="1"/>
  </cols>
  <sheetData>
    <row r="1" ht="18">
      <c r="A1" s="13" t="s">
        <v>42</v>
      </c>
    </row>
    <row r="3" ht="15.75">
      <c r="A3" s="14" t="s">
        <v>119</v>
      </c>
    </row>
    <row r="5" ht="15.75">
      <c r="A5" s="14" t="s">
        <v>43</v>
      </c>
    </row>
    <row r="6" ht="13.5" thickBot="1"/>
    <row r="7" spans="1:9" ht="39" customHeight="1">
      <c r="A7" s="15" t="s">
        <v>44</v>
      </c>
      <c r="B7" s="82" t="s">
        <v>67</v>
      </c>
      <c r="C7" s="82"/>
      <c r="D7" s="82"/>
      <c r="E7" s="82"/>
      <c r="F7" s="82"/>
      <c r="G7" s="82"/>
      <c r="H7" s="82"/>
      <c r="I7" s="83"/>
    </row>
    <row r="8" spans="1:9" ht="12.75">
      <c r="A8" s="17"/>
      <c r="B8" s="84"/>
      <c r="C8" s="84"/>
      <c r="D8" s="84"/>
      <c r="E8" s="84"/>
      <c r="F8" s="84"/>
      <c r="G8" s="84"/>
      <c r="H8" s="84"/>
      <c r="I8" s="85"/>
    </row>
    <row r="9" spans="1:9" ht="12.75">
      <c r="A9" s="18" t="s">
        <v>2</v>
      </c>
      <c r="B9" s="74"/>
      <c r="C9" s="74"/>
      <c r="D9" s="74"/>
      <c r="E9" s="74"/>
      <c r="F9" s="74"/>
      <c r="G9" s="74"/>
      <c r="H9" s="74"/>
      <c r="I9" s="75"/>
    </row>
    <row r="10" spans="1:9" ht="192" customHeight="1">
      <c r="A10" s="16" t="s">
        <v>3</v>
      </c>
      <c r="B10" s="78" t="s">
        <v>118</v>
      </c>
      <c r="C10" s="78"/>
      <c r="D10" s="78"/>
      <c r="E10" s="78"/>
      <c r="F10" s="78"/>
      <c r="G10" s="78"/>
      <c r="H10" s="78"/>
      <c r="I10" s="79"/>
    </row>
    <row r="11" spans="1:9" ht="77.25" customHeight="1">
      <c r="A11" s="16" t="s">
        <v>4</v>
      </c>
      <c r="B11" s="78" t="s">
        <v>61</v>
      </c>
      <c r="C11" s="78"/>
      <c r="D11" s="78"/>
      <c r="E11" s="78"/>
      <c r="F11" s="78"/>
      <c r="G11" s="78"/>
      <c r="H11" s="78"/>
      <c r="I11" s="79"/>
    </row>
    <row r="12" spans="1:9" ht="51" customHeight="1">
      <c r="A12" s="16" t="s">
        <v>22</v>
      </c>
      <c r="B12" s="78" t="s">
        <v>62</v>
      </c>
      <c r="C12" s="78"/>
      <c r="D12" s="78"/>
      <c r="E12" s="78"/>
      <c r="F12" s="78"/>
      <c r="G12" s="78"/>
      <c r="H12" s="78"/>
      <c r="I12" s="79"/>
    </row>
    <row r="13" spans="1:9" ht="78" customHeight="1">
      <c r="A13" s="16" t="s">
        <v>78</v>
      </c>
      <c r="B13" s="80" t="s">
        <v>81</v>
      </c>
      <c r="C13" s="80"/>
      <c r="D13" s="80"/>
      <c r="E13" s="80"/>
      <c r="F13" s="80"/>
      <c r="G13" s="80"/>
      <c r="H13" s="80"/>
      <c r="I13" s="81"/>
    </row>
    <row r="14" spans="1:9" ht="12.75">
      <c r="A14" s="16" t="s">
        <v>45</v>
      </c>
      <c r="B14" s="78" t="s">
        <v>46</v>
      </c>
      <c r="C14" s="78"/>
      <c r="D14" s="78"/>
      <c r="E14" s="78"/>
      <c r="F14" s="78"/>
      <c r="G14" s="78"/>
      <c r="H14" s="78"/>
      <c r="I14" s="79"/>
    </row>
    <row r="15" spans="1:9" ht="63.75" customHeight="1">
      <c r="A15" s="16" t="s">
        <v>6</v>
      </c>
      <c r="B15" s="78" t="s">
        <v>63</v>
      </c>
      <c r="C15" s="78"/>
      <c r="D15" s="78"/>
      <c r="E15" s="78"/>
      <c r="F15" s="78"/>
      <c r="G15" s="78"/>
      <c r="H15" s="78"/>
      <c r="I15" s="79"/>
    </row>
    <row r="16" spans="1:9" ht="12.75">
      <c r="A16" s="16" t="s">
        <v>7</v>
      </c>
      <c r="B16" s="78" t="s">
        <v>68</v>
      </c>
      <c r="C16" s="78"/>
      <c r="D16" s="78"/>
      <c r="E16" s="78"/>
      <c r="F16" s="78"/>
      <c r="G16" s="78"/>
      <c r="H16" s="78"/>
      <c r="I16" s="79"/>
    </row>
    <row r="17" spans="1:9" ht="39" customHeight="1">
      <c r="A17" s="16" t="s">
        <v>47</v>
      </c>
      <c r="B17" s="78" t="s">
        <v>69</v>
      </c>
      <c r="C17" s="78"/>
      <c r="D17" s="78"/>
      <c r="E17" s="78"/>
      <c r="F17" s="78"/>
      <c r="G17" s="78"/>
      <c r="H17" s="78"/>
      <c r="I17" s="79"/>
    </row>
    <row r="18" spans="1:9" ht="39.75" customHeight="1">
      <c r="A18" s="16" t="s">
        <v>9</v>
      </c>
      <c r="B18" s="78" t="s">
        <v>70</v>
      </c>
      <c r="C18" s="78"/>
      <c r="D18" s="78"/>
      <c r="E18" s="78"/>
      <c r="F18" s="78"/>
      <c r="G18" s="78"/>
      <c r="H18" s="78"/>
      <c r="I18" s="79"/>
    </row>
    <row r="19" spans="1:9" ht="25.5" customHeight="1">
      <c r="A19" s="16" t="s">
        <v>48</v>
      </c>
      <c r="B19" s="78" t="s">
        <v>71</v>
      </c>
      <c r="C19" s="78"/>
      <c r="D19" s="78"/>
      <c r="E19" s="78"/>
      <c r="F19" s="78"/>
      <c r="G19" s="78"/>
      <c r="H19" s="78"/>
      <c r="I19" s="79"/>
    </row>
    <row r="20" spans="1:9" ht="64.5" customHeight="1">
      <c r="A20" s="16" t="s">
        <v>10</v>
      </c>
      <c r="B20" s="78" t="s">
        <v>64</v>
      </c>
      <c r="C20" s="78"/>
      <c r="D20" s="78"/>
      <c r="E20" s="78"/>
      <c r="F20" s="78"/>
      <c r="G20" s="78"/>
      <c r="H20" s="78"/>
      <c r="I20" s="79"/>
    </row>
    <row r="21" spans="1:9" ht="102" customHeight="1">
      <c r="A21" s="16" t="s">
        <v>11</v>
      </c>
      <c r="B21" s="78" t="s">
        <v>65</v>
      </c>
      <c r="C21" s="78"/>
      <c r="D21" s="78"/>
      <c r="E21" s="78"/>
      <c r="F21" s="78"/>
      <c r="G21" s="78"/>
      <c r="H21" s="78"/>
      <c r="I21" s="79"/>
    </row>
    <row r="22" spans="1:9" ht="12.75">
      <c r="A22" s="16" t="s">
        <v>12</v>
      </c>
      <c r="B22" s="78" t="s">
        <v>72</v>
      </c>
      <c r="C22" s="78"/>
      <c r="D22" s="78"/>
      <c r="E22" s="78"/>
      <c r="F22" s="78"/>
      <c r="G22" s="78"/>
      <c r="H22" s="78"/>
      <c r="I22" s="79"/>
    </row>
    <row r="23" spans="1:9" ht="12.75">
      <c r="A23" s="17"/>
      <c r="B23" s="84"/>
      <c r="C23" s="84"/>
      <c r="D23" s="84"/>
      <c r="E23" s="84"/>
      <c r="F23" s="84"/>
      <c r="G23" s="84"/>
      <c r="H23" s="84"/>
      <c r="I23" s="85"/>
    </row>
    <row r="24" spans="1:9" ht="25.5" customHeight="1">
      <c r="A24" s="18" t="s">
        <v>49</v>
      </c>
      <c r="B24" s="74" t="s">
        <v>50</v>
      </c>
      <c r="C24" s="74"/>
      <c r="D24" s="74"/>
      <c r="E24" s="74"/>
      <c r="F24" s="74"/>
      <c r="G24" s="74"/>
      <c r="H24" s="74"/>
      <c r="I24" s="75"/>
    </row>
    <row r="25" spans="1:9" ht="12.75">
      <c r="A25" s="16" t="s">
        <v>51</v>
      </c>
      <c r="B25" s="78" t="s">
        <v>52</v>
      </c>
      <c r="C25" s="78"/>
      <c r="D25" s="78"/>
      <c r="E25" s="78"/>
      <c r="F25" s="78"/>
      <c r="G25" s="78"/>
      <c r="H25" s="78"/>
      <c r="I25" s="79"/>
    </row>
    <row r="26" spans="1:9" ht="12.75">
      <c r="A26" s="17"/>
      <c r="B26" s="84"/>
      <c r="C26" s="84"/>
      <c r="D26" s="84"/>
      <c r="E26" s="84"/>
      <c r="F26" s="84"/>
      <c r="G26" s="84"/>
      <c r="H26" s="84"/>
      <c r="I26" s="85"/>
    </row>
    <row r="27" spans="1:9" ht="102.75" customHeight="1">
      <c r="A27" s="16" t="s">
        <v>53</v>
      </c>
      <c r="B27" s="78" t="s">
        <v>66</v>
      </c>
      <c r="C27" s="78"/>
      <c r="D27" s="78"/>
      <c r="E27" s="78"/>
      <c r="F27" s="78"/>
      <c r="G27" s="78"/>
      <c r="H27" s="78"/>
      <c r="I27" s="79"/>
    </row>
    <row r="28" spans="1:9" ht="27.75" customHeight="1">
      <c r="A28" s="16" t="s">
        <v>54</v>
      </c>
      <c r="B28" s="78" t="s">
        <v>55</v>
      </c>
      <c r="C28" s="78"/>
      <c r="D28" s="78"/>
      <c r="E28" s="78"/>
      <c r="F28" s="78"/>
      <c r="G28" s="78"/>
      <c r="H28" s="78"/>
      <c r="I28" s="79"/>
    </row>
    <row r="29" spans="1:9" ht="26.25" customHeight="1">
      <c r="A29" s="16" t="s">
        <v>56</v>
      </c>
      <c r="B29" s="78" t="s">
        <v>57</v>
      </c>
      <c r="C29" s="78"/>
      <c r="D29" s="78"/>
      <c r="E29" s="78"/>
      <c r="F29" s="78"/>
      <c r="G29" s="78"/>
      <c r="H29" s="78"/>
      <c r="I29" s="79"/>
    </row>
    <row r="30" spans="1:9" ht="26.25" customHeight="1">
      <c r="A30" s="16" t="s">
        <v>19</v>
      </c>
      <c r="B30" s="78" t="s">
        <v>58</v>
      </c>
      <c r="C30" s="78"/>
      <c r="D30" s="78"/>
      <c r="E30" s="78"/>
      <c r="F30" s="78"/>
      <c r="G30" s="78"/>
      <c r="H30" s="78"/>
      <c r="I30" s="79"/>
    </row>
    <row r="31" spans="1:9" ht="12.75">
      <c r="A31" s="17"/>
      <c r="B31" s="84"/>
      <c r="C31" s="84"/>
      <c r="D31" s="84"/>
      <c r="E31" s="84"/>
      <c r="F31" s="84"/>
      <c r="G31" s="84"/>
      <c r="H31" s="84"/>
      <c r="I31" s="85"/>
    </row>
    <row r="32" spans="1:9" ht="27" customHeight="1">
      <c r="A32" s="18" t="s">
        <v>23</v>
      </c>
      <c r="B32" s="74" t="s">
        <v>59</v>
      </c>
      <c r="C32" s="74"/>
      <c r="D32" s="74"/>
      <c r="E32" s="74"/>
      <c r="F32" s="74"/>
      <c r="G32" s="74"/>
      <c r="H32" s="74"/>
      <c r="I32" s="75"/>
    </row>
    <row r="33" spans="1:9" ht="12.75">
      <c r="A33" s="18"/>
      <c r="B33" s="41"/>
      <c r="C33" s="42"/>
      <c r="D33" s="42"/>
      <c r="E33" s="42"/>
      <c r="F33" s="42"/>
      <c r="G33" s="42"/>
      <c r="H33" s="42"/>
      <c r="I33" s="43"/>
    </row>
    <row r="34" spans="1:9" ht="12.75">
      <c r="A34" s="16" t="s">
        <v>95</v>
      </c>
      <c r="B34" s="74"/>
      <c r="C34" s="74"/>
      <c r="D34" s="74"/>
      <c r="E34" s="74"/>
      <c r="F34" s="74"/>
      <c r="G34" s="74"/>
      <c r="H34" s="74"/>
      <c r="I34" s="75"/>
    </row>
    <row r="35" spans="1:9" ht="120.75" customHeight="1">
      <c r="A35" s="16" t="s">
        <v>96</v>
      </c>
      <c r="B35" s="74" t="s">
        <v>102</v>
      </c>
      <c r="C35" s="74"/>
      <c r="D35" s="74"/>
      <c r="E35" s="74"/>
      <c r="F35" s="74"/>
      <c r="G35" s="74"/>
      <c r="H35" s="74"/>
      <c r="I35" s="75"/>
    </row>
    <row r="36" spans="1:9" ht="102" customHeight="1">
      <c r="A36" s="16" t="s">
        <v>83</v>
      </c>
      <c r="B36" s="74" t="s">
        <v>103</v>
      </c>
      <c r="C36" s="74"/>
      <c r="D36" s="74"/>
      <c r="E36" s="74"/>
      <c r="F36" s="74"/>
      <c r="G36" s="74"/>
      <c r="H36" s="74"/>
      <c r="I36" s="75"/>
    </row>
    <row r="37" spans="1:9" ht="25.5" customHeight="1">
      <c r="A37" s="16" t="s">
        <v>84</v>
      </c>
      <c r="B37" s="74" t="s">
        <v>104</v>
      </c>
      <c r="C37" s="74"/>
      <c r="D37" s="74"/>
      <c r="E37" s="74"/>
      <c r="F37" s="74"/>
      <c r="G37" s="74"/>
      <c r="H37" s="74"/>
      <c r="I37" s="75"/>
    </row>
    <row r="38" spans="1:9" ht="38.25" customHeight="1">
      <c r="A38" s="16" t="s">
        <v>85</v>
      </c>
      <c r="B38" s="74" t="s">
        <v>105</v>
      </c>
      <c r="C38" s="74"/>
      <c r="D38" s="74"/>
      <c r="E38" s="74"/>
      <c r="F38" s="74"/>
      <c r="G38" s="74"/>
      <c r="H38" s="74"/>
      <c r="I38" s="75"/>
    </row>
    <row r="39" spans="1:9" ht="25.5" customHeight="1">
      <c r="A39" s="16" t="s">
        <v>86</v>
      </c>
      <c r="B39" s="74" t="s">
        <v>106</v>
      </c>
      <c r="C39" s="74"/>
      <c r="D39" s="74"/>
      <c r="E39" s="74"/>
      <c r="F39" s="74"/>
      <c r="G39" s="74"/>
      <c r="H39" s="74"/>
      <c r="I39" s="75"/>
    </row>
    <row r="40" spans="1:9" ht="51.75" customHeight="1">
      <c r="A40" s="16" t="s">
        <v>87</v>
      </c>
      <c r="B40" s="78" t="s">
        <v>107</v>
      </c>
      <c r="C40" s="78"/>
      <c r="D40" s="78"/>
      <c r="E40" s="78"/>
      <c r="F40" s="78"/>
      <c r="G40" s="78"/>
      <c r="H40" s="78"/>
      <c r="I40" s="79"/>
    </row>
    <row r="41" spans="1:9" ht="12.75">
      <c r="A41" s="18" t="s">
        <v>89</v>
      </c>
      <c r="B41" s="74" t="s">
        <v>108</v>
      </c>
      <c r="C41" s="74"/>
      <c r="D41" s="74"/>
      <c r="E41" s="74"/>
      <c r="F41" s="74"/>
      <c r="G41" s="74"/>
      <c r="H41" s="74"/>
      <c r="I41" s="75"/>
    </row>
    <row r="42" spans="1:9" ht="12.75">
      <c r="A42" s="16" t="s">
        <v>88</v>
      </c>
      <c r="B42" s="74" t="s">
        <v>109</v>
      </c>
      <c r="C42" s="74"/>
      <c r="D42" s="74"/>
      <c r="E42" s="74"/>
      <c r="F42" s="74"/>
      <c r="G42" s="74"/>
      <c r="H42" s="74"/>
      <c r="I42" s="75"/>
    </row>
    <row r="43" spans="1:9" ht="24.75" customHeight="1">
      <c r="A43" s="16" t="s">
        <v>90</v>
      </c>
      <c r="B43" s="74" t="s">
        <v>110</v>
      </c>
      <c r="C43" s="74"/>
      <c r="D43" s="74"/>
      <c r="E43" s="74"/>
      <c r="F43" s="74"/>
      <c r="G43" s="74"/>
      <c r="H43" s="74"/>
      <c r="I43" s="75"/>
    </row>
    <row r="44" spans="1:9" ht="64.5" customHeight="1">
      <c r="A44" s="18" t="s">
        <v>97</v>
      </c>
      <c r="B44" s="74" t="s">
        <v>111</v>
      </c>
      <c r="C44" s="74"/>
      <c r="D44" s="74"/>
      <c r="E44" s="74"/>
      <c r="F44" s="74"/>
      <c r="G44" s="74"/>
      <c r="H44" s="74"/>
      <c r="I44" s="75"/>
    </row>
    <row r="45" spans="1:9" ht="12.75">
      <c r="A45" s="39"/>
      <c r="B45" s="74"/>
      <c r="C45" s="74"/>
      <c r="D45" s="74"/>
      <c r="E45" s="74"/>
      <c r="F45" s="74"/>
      <c r="G45" s="74"/>
      <c r="H45" s="74"/>
      <c r="I45" s="75"/>
    </row>
    <row r="46" spans="1:9" ht="38.25" customHeight="1">
      <c r="A46" s="16" t="s">
        <v>98</v>
      </c>
      <c r="B46" s="74" t="s">
        <v>99</v>
      </c>
      <c r="C46" s="74"/>
      <c r="D46" s="74"/>
      <c r="E46" s="74"/>
      <c r="F46" s="74"/>
      <c r="G46" s="74"/>
      <c r="H46" s="74"/>
      <c r="I46" s="75"/>
    </row>
    <row r="47" spans="1:9" ht="12.75">
      <c r="A47" s="16"/>
      <c r="B47" s="74"/>
      <c r="C47" s="74"/>
      <c r="D47" s="74"/>
      <c r="E47" s="74"/>
      <c r="F47" s="74"/>
      <c r="G47" s="74"/>
      <c r="H47" s="74"/>
      <c r="I47" s="75"/>
    </row>
    <row r="48" spans="1:9" ht="114" customHeight="1">
      <c r="A48" s="16" t="s">
        <v>100</v>
      </c>
      <c r="B48" s="74" t="s">
        <v>101</v>
      </c>
      <c r="C48" s="74"/>
      <c r="D48" s="74"/>
      <c r="E48" s="74"/>
      <c r="F48" s="74"/>
      <c r="G48" s="74"/>
      <c r="H48" s="74"/>
      <c r="I48" s="75"/>
    </row>
    <row r="49" spans="1:9" ht="12.75">
      <c r="A49" s="40"/>
      <c r="B49" s="78"/>
      <c r="C49" s="78"/>
      <c r="D49" s="78"/>
      <c r="E49" s="78"/>
      <c r="F49" s="78"/>
      <c r="G49" s="78"/>
      <c r="H49" s="78"/>
      <c r="I49" s="79"/>
    </row>
    <row r="50" spans="1:9" ht="18.75" customHeight="1">
      <c r="A50" s="18" t="s">
        <v>20</v>
      </c>
      <c r="B50" s="74" t="s">
        <v>73</v>
      </c>
      <c r="C50" s="74"/>
      <c r="D50" s="74"/>
      <c r="E50" s="74"/>
      <c r="F50" s="74"/>
      <c r="G50" s="74"/>
      <c r="H50" s="74"/>
      <c r="I50" s="75"/>
    </row>
    <row r="51" spans="1:9" ht="25.5" customHeight="1" thickBot="1">
      <c r="A51" s="19" t="s">
        <v>21</v>
      </c>
      <c r="B51" s="76" t="s">
        <v>60</v>
      </c>
      <c r="C51" s="76"/>
      <c r="D51" s="76"/>
      <c r="E51" s="76"/>
      <c r="F51" s="76"/>
      <c r="G51" s="76"/>
      <c r="H51" s="76"/>
      <c r="I51" s="77"/>
    </row>
    <row r="53" ht="14.25">
      <c r="A53" s="44" t="s">
        <v>112</v>
      </c>
    </row>
  </sheetData>
  <sheetProtection/>
  <mergeCells count="44">
    <mergeCell ref="B32:I32"/>
    <mergeCell ref="B28:I28"/>
    <mergeCell ref="B29:I29"/>
    <mergeCell ref="B30:I30"/>
    <mergeCell ref="B31:I31"/>
    <mergeCell ref="B24:I24"/>
    <mergeCell ref="B25:I25"/>
    <mergeCell ref="B26:I26"/>
    <mergeCell ref="B27:I27"/>
    <mergeCell ref="B20:I20"/>
    <mergeCell ref="B21:I21"/>
    <mergeCell ref="B22:I22"/>
    <mergeCell ref="B23:I23"/>
    <mergeCell ref="B16:I16"/>
    <mergeCell ref="B17:I17"/>
    <mergeCell ref="B18:I18"/>
    <mergeCell ref="B19:I19"/>
    <mergeCell ref="B11:I11"/>
    <mergeCell ref="B12:I12"/>
    <mergeCell ref="B14:I14"/>
    <mergeCell ref="B15:I15"/>
    <mergeCell ref="B13:I13"/>
    <mergeCell ref="B7:I7"/>
    <mergeCell ref="B8:I8"/>
    <mergeCell ref="B9:I9"/>
    <mergeCell ref="B10:I10"/>
    <mergeCell ref="B34:I34"/>
    <mergeCell ref="B35:I35"/>
    <mergeCell ref="B36:I36"/>
    <mergeCell ref="B37:I37"/>
    <mergeCell ref="B38:I38"/>
    <mergeCell ref="B39:I39"/>
    <mergeCell ref="B40:I40"/>
    <mergeCell ref="B41:I41"/>
    <mergeCell ref="B42:I42"/>
    <mergeCell ref="B43:I43"/>
    <mergeCell ref="B44:I44"/>
    <mergeCell ref="B45:I45"/>
    <mergeCell ref="B50:I50"/>
    <mergeCell ref="B51:I51"/>
    <mergeCell ref="B46:I46"/>
    <mergeCell ref="B47:I47"/>
    <mergeCell ref="B48:I48"/>
    <mergeCell ref="B49:I49"/>
  </mergeCells>
  <printOptions/>
  <pageMargins left="0.787401575" right="0.787401575" top="0.984251969" bottom="0.984251969" header="0.5" footer="0.5"/>
  <pageSetup fitToHeight="2"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selection activeCell="A2" sqref="A2"/>
    </sheetView>
  </sheetViews>
  <sheetFormatPr defaultColWidth="9.140625" defaultRowHeight="12.75"/>
  <cols>
    <col min="1" max="1" width="29.7109375" style="2" customWidth="1"/>
    <col min="2" max="8" width="10.7109375" style="2" customWidth="1"/>
    <col min="9" max="9" width="10.7109375" style="1" customWidth="1"/>
    <col min="10" max="11" width="10.7109375" style="2" customWidth="1"/>
    <col min="12" max="16384" width="9.140625" style="2" customWidth="1"/>
  </cols>
  <sheetData>
    <row r="1" ht="18">
      <c r="A1" s="13" t="s">
        <v>42</v>
      </c>
    </row>
    <row r="3" ht="15.75">
      <c r="A3" s="14" t="s">
        <v>119</v>
      </c>
    </row>
    <row r="5" ht="15.75">
      <c r="A5" s="5" t="s">
        <v>28</v>
      </c>
    </row>
    <row r="6" ht="12.75">
      <c r="A6" s="20"/>
    </row>
    <row r="7" ht="12.75">
      <c r="A7" s="3" t="s">
        <v>39</v>
      </c>
    </row>
    <row r="8" ht="12.75">
      <c r="A8" s="3" t="s">
        <v>24</v>
      </c>
    </row>
    <row r="9" spans="1:8" s="1" customFormat="1" ht="12.75">
      <c r="A9" s="3" t="s">
        <v>120</v>
      </c>
      <c r="B9" s="2"/>
      <c r="C9" s="2"/>
      <c r="D9" s="2"/>
      <c r="E9" s="2"/>
      <c r="F9" s="2"/>
      <c r="G9" s="2"/>
      <c r="H9" s="2"/>
    </row>
    <row r="10" ht="12.75">
      <c r="A10" s="4" t="s">
        <v>25</v>
      </c>
    </row>
    <row r="12" spans="1:11" ht="12.75">
      <c r="A12" s="3" t="s">
        <v>0</v>
      </c>
      <c r="B12" s="6">
        <v>1998</v>
      </c>
      <c r="C12" s="6">
        <v>1999</v>
      </c>
      <c r="D12" s="6">
        <v>2000</v>
      </c>
      <c r="E12" s="6">
        <v>2001</v>
      </c>
      <c r="F12" s="6">
        <v>2002</v>
      </c>
      <c r="G12" s="6">
        <v>2003</v>
      </c>
      <c r="H12" s="6">
        <v>2004</v>
      </c>
      <c r="I12" s="6">
        <v>2005</v>
      </c>
      <c r="J12" s="6">
        <v>2006</v>
      </c>
      <c r="K12" s="6">
        <v>2007</v>
      </c>
    </row>
    <row r="13" spans="1:11" ht="12.75">
      <c r="A13" s="3" t="s">
        <v>1</v>
      </c>
      <c r="B13" s="7">
        <v>15868768</v>
      </c>
      <c r="C13" s="7">
        <v>16014786</v>
      </c>
      <c r="D13" s="7">
        <v>15711028</v>
      </c>
      <c r="E13" s="7">
        <v>16644154</v>
      </c>
      <c r="F13" s="7">
        <v>15763289</v>
      </c>
      <c r="G13" s="7">
        <v>15741927</v>
      </c>
      <c r="H13" s="7">
        <v>20142552</v>
      </c>
      <c r="I13" s="7">
        <v>24217513</v>
      </c>
      <c r="J13" s="7">
        <v>29692660</v>
      </c>
      <c r="K13" s="49">
        <v>30285456.9428571</v>
      </c>
    </row>
    <row r="14" spans="1:8" ht="12.75">
      <c r="A14" s="3"/>
      <c r="B14" s="8"/>
      <c r="C14" s="8"/>
      <c r="D14" s="8"/>
      <c r="E14" s="8"/>
      <c r="F14" s="8"/>
      <c r="G14" s="8"/>
      <c r="H14" s="8"/>
    </row>
    <row r="15" spans="1:8" ht="12.75">
      <c r="A15" s="3" t="s">
        <v>2</v>
      </c>
      <c r="B15" s="8"/>
      <c r="C15" s="8"/>
      <c r="D15" s="8"/>
      <c r="E15" s="8"/>
      <c r="F15" s="8"/>
      <c r="G15" s="8"/>
      <c r="H15" s="8"/>
    </row>
    <row r="16" spans="1:11" ht="12.75">
      <c r="A16" s="1" t="s">
        <v>3</v>
      </c>
      <c r="B16" s="8">
        <v>608122</v>
      </c>
      <c r="C16" s="8">
        <v>715928</v>
      </c>
      <c r="D16" s="8">
        <v>1198448</v>
      </c>
      <c r="E16" s="8">
        <v>1210133</v>
      </c>
      <c r="F16" s="8">
        <v>1093119</v>
      </c>
      <c r="G16" s="8">
        <v>1232516</v>
      </c>
      <c r="H16" s="8">
        <v>1534695</v>
      </c>
      <c r="I16" s="8">
        <v>2245548</v>
      </c>
      <c r="J16" s="25">
        <v>2416281</v>
      </c>
      <c r="K16" s="46">
        <v>2617866.45714286</v>
      </c>
    </row>
    <row r="17" spans="1:11" ht="12.75">
      <c r="A17" s="1" t="s">
        <v>4</v>
      </c>
      <c r="B17" s="8">
        <v>480653</v>
      </c>
      <c r="C17" s="8">
        <v>510817</v>
      </c>
      <c r="D17" s="8">
        <v>525312</v>
      </c>
      <c r="E17" s="8">
        <v>625105</v>
      </c>
      <c r="F17" s="8">
        <v>483207</v>
      </c>
      <c r="G17" s="8">
        <v>513998</v>
      </c>
      <c r="H17" s="8">
        <v>784795</v>
      </c>
      <c r="I17" s="8">
        <v>729013</v>
      </c>
      <c r="J17" s="25">
        <v>784721</v>
      </c>
      <c r="K17" s="46">
        <v>718302.171428571</v>
      </c>
    </row>
    <row r="18" spans="1:11" ht="12.75">
      <c r="A18" s="1" t="s">
        <v>22</v>
      </c>
      <c r="B18" s="8"/>
      <c r="C18" s="8"/>
      <c r="D18" s="8"/>
      <c r="E18" s="8"/>
      <c r="F18" s="8"/>
      <c r="G18" s="8">
        <v>30599</v>
      </c>
      <c r="H18" s="8">
        <v>69085</v>
      </c>
      <c r="I18" s="8">
        <v>80356</v>
      </c>
      <c r="J18" s="25">
        <v>17375</v>
      </c>
      <c r="K18" s="46">
        <v>15511.6857142857</v>
      </c>
    </row>
    <row r="19" spans="1:11" ht="12.75">
      <c r="A19" s="1" t="s">
        <v>78</v>
      </c>
      <c r="B19" s="8"/>
      <c r="C19" s="8"/>
      <c r="D19" s="8"/>
      <c r="E19" s="8"/>
      <c r="F19" s="8"/>
      <c r="G19" s="8"/>
      <c r="H19" s="8"/>
      <c r="I19" s="8">
        <v>45712</v>
      </c>
      <c r="J19" s="25">
        <v>57002</v>
      </c>
      <c r="K19" s="46">
        <v>61015.0857142857</v>
      </c>
    </row>
    <row r="20" spans="1:11" ht="12.75">
      <c r="A20" s="1" t="s">
        <v>5</v>
      </c>
      <c r="B20" s="8">
        <v>984105</v>
      </c>
      <c r="C20" s="8">
        <v>1022315</v>
      </c>
      <c r="D20" s="8">
        <v>1037502</v>
      </c>
      <c r="E20" s="8">
        <v>1105096</v>
      </c>
      <c r="F20" s="8">
        <v>1309803</v>
      </c>
      <c r="G20" s="8">
        <v>1325558</v>
      </c>
      <c r="H20" s="8">
        <v>1688595</v>
      </c>
      <c r="I20" s="8">
        <v>1850591</v>
      </c>
      <c r="J20" s="25">
        <v>1567324</v>
      </c>
      <c r="K20" s="46">
        <v>1602161.37142857</v>
      </c>
    </row>
    <row r="21" spans="1:11" ht="12.75">
      <c r="A21" s="1" t="s">
        <v>6</v>
      </c>
      <c r="B21" s="8">
        <v>61078</v>
      </c>
      <c r="C21" s="8">
        <v>56261</v>
      </c>
      <c r="D21" s="8">
        <v>108078</v>
      </c>
      <c r="E21" s="8">
        <v>122811</v>
      </c>
      <c r="F21" s="8">
        <v>126502</v>
      </c>
      <c r="G21" s="8">
        <v>120388</v>
      </c>
      <c r="H21" s="8">
        <v>141812</v>
      </c>
      <c r="I21" s="8">
        <v>160372</v>
      </c>
      <c r="J21" s="25">
        <v>199660</v>
      </c>
      <c r="K21" s="46">
        <v>201760.2</v>
      </c>
    </row>
    <row r="22" spans="1:11" ht="12.75">
      <c r="A22" s="1" t="s">
        <v>7</v>
      </c>
      <c r="B22" s="8">
        <v>279697</v>
      </c>
      <c r="C22" s="8">
        <v>266680</v>
      </c>
      <c r="D22" s="8">
        <v>250796</v>
      </c>
      <c r="E22" s="8">
        <v>264551</v>
      </c>
      <c r="F22" s="8">
        <v>285683</v>
      </c>
      <c r="G22" s="8">
        <v>308953</v>
      </c>
      <c r="H22" s="8">
        <v>317678</v>
      </c>
      <c r="I22" s="8">
        <v>328024</v>
      </c>
      <c r="J22" s="25">
        <v>332242</v>
      </c>
      <c r="K22" s="46">
        <v>316344.028571429</v>
      </c>
    </row>
    <row r="23" spans="1:11" ht="12.75">
      <c r="A23" s="1" t="s">
        <v>8</v>
      </c>
      <c r="B23" s="8">
        <v>113774</v>
      </c>
      <c r="C23" s="8">
        <v>126724</v>
      </c>
      <c r="D23" s="8">
        <v>219049</v>
      </c>
      <c r="E23" s="8">
        <v>251454</v>
      </c>
      <c r="F23" s="8">
        <v>274706</v>
      </c>
      <c r="G23" s="8">
        <v>297282</v>
      </c>
      <c r="H23" s="8">
        <v>335225</v>
      </c>
      <c r="I23" s="8">
        <v>359130</v>
      </c>
      <c r="J23" s="25">
        <v>375803</v>
      </c>
      <c r="K23" s="46">
        <v>388475.028571429</v>
      </c>
    </row>
    <row r="24" spans="1:11" ht="12.75">
      <c r="A24" s="1" t="s">
        <v>9</v>
      </c>
      <c r="B24" s="8">
        <v>1333422</v>
      </c>
      <c r="C24" s="8">
        <v>1273468</v>
      </c>
      <c r="D24" s="8">
        <v>1242864</v>
      </c>
      <c r="E24" s="8">
        <v>1317907</v>
      </c>
      <c r="F24" s="8">
        <v>1518591</v>
      </c>
      <c r="G24" s="8">
        <v>1013718</v>
      </c>
      <c r="H24" s="8">
        <v>1144161</v>
      </c>
      <c r="I24" s="8">
        <v>1578720</v>
      </c>
      <c r="J24" s="25">
        <v>2092182</v>
      </c>
      <c r="K24" s="46">
        <v>2438143.6</v>
      </c>
    </row>
    <row r="25" spans="1:11" ht="12.75">
      <c r="A25" s="1" t="s">
        <v>76</v>
      </c>
      <c r="B25" s="8">
        <v>551594</v>
      </c>
      <c r="C25" s="8">
        <v>689477</v>
      </c>
      <c r="D25" s="8">
        <v>716024</v>
      </c>
      <c r="E25" s="8">
        <v>831034</v>
      </c>
      <c r="F25" s="8">
        <v>760468</v>
      </c>
      <c r="G25" s="8">
        <v>744985</v>
      </c>
      <c r="H25" s="8">
        <v>762884</v>
      </c>
      <c r="I25" s="8">
        <v>913546</v>
      </c>
      <c r="J25" s="25">
        <v>860096</v>
      </c>
      <c r="K25" s="46">
        <v>747360.285714286</v>
      </c>
    </row>
    <row r="26" spans="1:11" ht="12.75">
      <c r="A26" s="1" t="s">
        <v>10</v>
      </c>
      <c r="B26" s="8">
        <v>1029787</v>
      </c>
      <c r="C26" s="8">
        <v>1514611</v>
      </c>
      <c r="D26" s="8">
        <v>2008870</v>
      </c>
      <c r="E26" s="8">
        <v>1196045</v>
      </c>
      <c r="F26" s="8">
        <v>2059485</v>
      </c>
      <c r="G26" s="8">
        <v>2366270</v>
      </c>
      <c r="H26" s="8">
        <v>3082994</v>
      </c>
      <c r="I26" s="8">
        <v>3269024</v>
      </c>
      <c r="J26" s="25">
        <v>2282079</v>
      </c>
      <c r="K26" s="46">
        <v>2197737.71428571</v>
      </c>
    </row>
    <row r="27" spans="1:11" ht="12.75">
      <c r="A27" s="1" t="s">
        <v>11</v>
      </c>
      <c r="B27" s="8">
        <v>7737141</v>
      </c>
      <c r="C27" s="8">
        <v>7367001</v>
      </c>
      <c r="D27" s="8">
        <v>6565200</v>
      </c>
      <c r="E27" s="8">
        <v>7451143</v>
      </c>
      <c r="F27" s="8">
        <v>6562260</v>
      </c>
      <c r="G27" s="8">
        <v>6239902</v>
      </c>
      <c r="H27" s="8">
        <v>7832965</v>
      </c>
      <c r="I27" s="1">
        <v>9534803</v>
      </c>
      <c r="J27" s="8">
        <v>12730760</v>
      </c>
      <c r="K27" s="25">
        <v>13234090.199999958</v>
      </c>
    </row>
    <row r="28" spans="1:11" ht="12.75">
      <c r="A28" s="1" t="s">
        <v>12</v>
      </c>
      <c r="B28" s="8">
        <v>973929</v>
      </c>
      <c r="C28" s="8">
        <v>1072856</v>
      </c>
      <c r="D28" s="8">
        <v>1248880</v>
      </c>
      <c r="E28" s="8">
        <v>1327654</v>
      </c>
      <c r="F28" s="8">
        <v>1400129</v>
      </c>
      <c r="G28" s="8">
        <v>1682801</v>
      </c>
      <c r="H28" s="8">
        <v>1761351</v>
      </c>
      <c r="I28" s="8">
        <v>1867463</v>
      </c>
      <c r="J28" s="25">
        <v>1935414</v>
      </c>
      <c r="K28" s="46">
        <v>1765600.17142857</v>
      </c>
    </row>
    <row r="29" spans="1:11" ht="13.5" thickBot="1">
      <c r="A29" s="3" t="s">
        <v>13</v>
      </c>
      <c r="B29" s="9">
        <f aca="true" t="shared" si="0" ref="B29:K29">SUM(B16:B28)</f>
        <v>14153302</v>
      </c>
      <c r="C29" s="9">
        <f t="shared" si="0"/>
        <v>14616138</v>
      </c>
      <c r="D29" s="9">
        <f t="shared" si="0"/>
        <v>15121023</v>
      </c>
      <c r="E29" s="9">
        <f t="shared" si="0"/>
        <v>15702933</v>
      </c>
      <c r="F29" s="9">
        <f t="shared" si="0"/>
        <v>15873953</v>
      </c>
      <c r="G29" s="9">
        <f t="shared" si="0"/>
        <v>15876970</v>
      </c>
      <c r="H29" s="9">
        <f t="shared" si="0"/>
        <v>19456240</v>
      </c>
      <c r="I29" s="9">
        <f t="shared" si="0"/>
        <v>22962302</v>
      </c>
      <c r="J29" s="9">
        <f t="shared" si="0"/>
        <v>25650939</v>
      </c>
      <c r="K29" s="9">
        <f t="shared" si="0"/>
        <v>26304367.99999995</v>
      </c>
    </row>
    <row r="30" spans="1:8" ht="13.5" thickTop="1">
      <c r="A30" s="1"/>
      <c r="B30" s="8"/>
      <c r="C30" s="8"/>
      <c r="D30" s="8"/>
      <c r="E30" s="8"/>
      <c r="F30" s="8"/>
      <c r="G30" s="8"/>
      <c r="H30" s="8"/>
    </row>
    <row r="31" spans="1:11" ht="12.75">
      <c r="A31" s="3" t="s">
        <v>14</v>
      </c>
      <c r="B31" s="7">
        <f aca="true" t="shared" si="1" ref="B31:J31">B13-B29</f>
        <v>1715466</v>
      </c>
      <c r="C31" s="7">
        <f t="shared" si="1"/>
        <v>1398648</v>
      </c>
      <c r="D31" s="7">
        <f t="shared" si="1"/>
        <v>590005</v>
      </c>
      <c r="E31" s="7">
        <f t="shared" si="1"/>
        <v>941221</v>
      </c>
      <c r="F31" s="7">
        <f t="shared" si="1"/>
        <v>-110664</v>
      </c>
      <c r="G31" s="7">
        <f t="shared" si="1"/>
        <v>-135043</v>
      </c>
      <c r="H31" s="7">
        <f t="shared" si="1"/>
        <v>686312</v>
      </c>
      <c r="I31" s="7">
        <f t="shared" si="1"/>
        <v>1255211</v>
      </c>
      <c r="J31" s="7">
        <f t="shared" si="1"/>
        <v>4041721</v>
      </c>
      <c r="K31" s="7">
        <f>K13-K29</f>
        <v>3981088.94285715</v>
      </c>
    </row>
    <row r="32" spans="1:11" ht="12.75">
      <c r="A32" s="3" t="s">
        <v>15</v>
      </c>
      <c r="B32" s="10">
        <f aca="true" t="shared" si="2" ref="B32:K32">(B31/B13)*100</f>
        <v>10.810328816956678</v>
      </c>
      <c r="C32" s="10">
        <f t="shared" si="2"/>
        <v>8.733479173558734</v>
      </c>
      <c r="D32" s="10">
        <f t="shared" si="2"/>
        <v>3.755355792122578</v>
      </c>
      <c r="E32" s="10">
        <f t="shared" si="2"/>
        <v>5.654964499847814</v>
      </c>
      <c r="F32" s="10">
        <f t="shared" si="2"/>
        <v>-0.7020362311444014</v>
      </c>
      <c r="G32" s="10">
        <f t="shared" si="2"/>
        <v>-0.8578555852787273</v>
      </c>
      <c r="H32" s="10">
        <f t="shared" si="2"/>
        <v>3.407274311616522</v>
      </c>
      <c r="I32" s="10">
        <f t="shared" si="2"/>
        <v>5.183071440903118</v>
      </c>
      <c r="J32" s="10">
        <f t="shared" si="2"/>
        <v>13.611852222064307</v>
      </c>
      <c r="K32" s="10">
        <f t="shared" si="2"/>
        <v>13.145216697138522</v>
      </c>
    </row>
    <row r="33" spans="1:8" ht="12.75">
      <c r="A33" s="1"/>
      <c r="B33" s="11"/>
      <c r="C33" s="11"/>
      <c r="D33" s="11"/>
      <c r="E33" s="11"/>
      <c r="F33" s="11"/>
      <c r="G33" s="11"/>
      <c r="H33" s="11"/>
    </row>
    <row r="34" spans="1:8" ht="12.75">
      <c r="A34" s="1" t="s">
        <v>16</v>
      </c>
      <c r="B34" s="8">
        <v>173154</v>
      </c>
      <c r="C34" s="8"/>
      <c r="D34" s="8"/>
      <c r="E34" s="8"/>
      <c r="F34" s="8"/>
      <c r="G34" s="8"/>
      <c r="H34" s="8"/>
    </row>
    <row r="35" spans="1:11" ht="12.75">
      <c r="A35" s="1" t="s">
        <v>17</v>
      </c>
      <c r="B35" s="8">
        <v>192088</v>
      </c>
      <c r="C35" s="8">
        <v>218041</v>
      </c>
      <c r="D35" s="8">
        <v>388792</v>
      </c>
      <c r="E35" s="8">
        <v>504085</v>
      </c>
      <c r="F35" s="8">
        <v>888775</v>
      </c>
      <c r="G35" s="8">
        <v>154383</v>
      </c>
      <c r="H35" s="8">
        <v>188823</v>
      </c>
      <c r="I35" s="8">
        <v>309246</v>
      </c>
      <c r="J35" s="25">
        <v>442800</v>
      </c>
      <c r="K35" s="46">
        <v>282979.971428571</v>
      </c>
    </row>
    <row r="36" spans="1:11" ht="12.75">
      <c r="A36" s="1" t="s">
        <v>18</v>
      </c>
      <c r="B36" s="8">
        <v>1176807</v>
      </c>
      <c r="C36" s="8">
        <v>1468634</v>
      </c>
      <c r="D36" s="8">
        <v>1598012</v>
      </c>
      <c r="E36" s="8">
        <v>2049605</v>
      </c>
      <c r="F36" s="8">
        <v>2339583</v>
      </c>
      <c r="G36" s="8">
        <v>2671946</v>
      </c>
      <c r="H36" s="8">
        <v>1988584</v>
      </c>
      <c r="I36" s="8">
        <v>1730235</v>
      </c>
      <c r="J36" s="25">
        <v>1971240</v>
      </c>
      <c r="K36" s="46">
        <v>2693513.2</v>
      </c>
    </row>
    <row r="37" spans="1:11" ht="13.5" thickBot="1">
      <c r="A37" s="1" t="s">
        <v>19</v>
      </c>
      <c r="B37" s="9">
        <f aca="true" t="shared" si="3" ref="B37:K37">B34+B35-B36</f>
        <v>-811565</v>
      </c>
      <c r="C37" s="9">
        <f t="shared" si="3"/>
        <v>-1250593</v>
      </c>
      <c r="D37" s="9">
        <f t="shared" si="3"/>
        <v>-1209220</v>
      </c>
      <c r="E37" s="9">
        <f t="shared" si="3"/>
        <v>-1545520</v>
      </c>
      <c r="F37" s="9">
        <f t="shared" si="3"/>
        <v>-1450808</v>
      </c>
      <c r="G37" s="9">
        <f t="shared" si="3"/>
        <v>-2517563</v>
      </c>
      <c r="H37" s="9">
        <f t="shared" si="3"/>
        <v>-1799761</v>
      </c>
      <c r="I37" s="9">
        <f t="shared" si="3"/>
        <v>-1420989</v>
      </c>
      <c r="J37" s="9">
        <f t="shared" si="3"/>
        <v>-1528440</v>
      </c>
      <c r="K37" s="9">
        <f t="shared" si="3"/>
        <v>-2410533.2285714294</v>
      </c>
    </row>
    <row r="38" spans="1:8" ht="13.5" thickTop="1">
      <c r="A38" s="1"/>
      <c r="B38" s="8"/>
      <c r="C38" s="8"/>
      <c r="D38" s="8"/>
      <c r="E38" s="8"/>
      <c r="F38" s="8"/>
      <c r="G38" s="8"/>
      <c r="H38" s="8"/>
    </row>
    <row r="39" spans="1:11" ht="12.75">
      <c r="A39" s="3" t="s">
        <v>23</v>
      </c>
      <c r="B39" s="7">
        <f>B31+B37</f>
        <v>903901</v>
      </c>
      <c r="C39" s="7">
        <f aca="true" t="shared" si="4" ref="C39:K39">C31+C37</f>
        <v>148055</v>
      </c>
      <c r="D39" s="7">
        <f t="shared" si="4"/>
        <v>-619215</v>
      </c>
      <c r="E39" s="7">
        <f t="shared" si="4"/>
        <v>-604299</v>
      </c>
      <c r="F39" s="7">
        <f t="shared" si="4"/>
        <v>-1561472</v>
      </c>
      <c r="G39" s="7">
        <f t="shared" si="4"/>
        <v>-2652606</v>
      </c>
      <c r="H39" s="7">
        <f t="shared" si="4"/>
        <v>-1113449</v>
      </c>
      <c r="I39" s="7">
        <f t="shared" si="4"/>
        <v>-165778</v>
      </c>
      <c r="J39" s="7">
        <f t="shared" si="4"/>
        <v>2513281</v>
      </c>
      <c r="K39" s="7">
        <f t="shared" si="4"/>
        <v>1570555.7142857206</v>
      </c>
    </row>
    <row r="40" spans="1:9" ht="12.75">
      <c r="A40" s="3"/>
      <c r="B40" s="7"/>
      <c r="C40" s="7"/>
      <c r="D40" s="7"/>
      <c r="E40" s="7"/>
      <c r="F40" s="7"/>
      <c r="G40" s="7"/>
      <c r="H40" s="7"/>
      <c r="I40" s="7"/>
    </row>
    <row r="41" spans="1:9" ht="12.75">
      <c r="A41" s="3"/>
      <c r="B41" s="7"/>
      <c r="C41" s="7"/>
      <c r="D41" s="7"/>
      <c r="E41" s="7"/>
      <c r="F41" s="7"/>
      <c r="G41" s="7"/>
      <c r="H41" s="7"/>
      <c r="I41" s="7"/>
    </row>
    <row r="42" spans="1:9" ht="12.75">
      <c r="A42" s="28" t="s">
        <v>94</v>
      </c>
      <c r="B42" s="7"/>
      <c r="C42" s="7"/>
      <c r="D42" s="7"/>
      <c r="E42" s="7"/>
      <c r="F42" s="7"/>
      <c r="G42" s="7"/>
      <c r="H42" s="7"/>
      <c r="I42" s="7"/>
    </row>
    <row r="43" spans="1:11" ht="12.75">
      <c r="A43" s="1" t="s">
        <v>82</v>
      </c>
      <c r="B43" s="25">
        <v>10228969</v>
      </c>
      <c r="C43" s="25">
        <v>12357597</v>
      </c>
      <c r="D43" s="25">
        <v>15721886</v>
      </c>
      <c r="E43" s="25">
        <v>16475953</v>
      </c>
      <c r="F43" s="25">
        <v>16877371</v>
      </c>
      <c r="G43" s="25">
        <v>20533010</v>
      </c>
      <c r="H43" s="25">
        <v>19891508</v>
      </c>
      <c r="I43" s="25">
        <v>19171437</v>
      </c>
      <c r="J43" s="25">
        <v>18630553</v>
      </c>
      <c r="K43" s="46">
        <v>16619980.9142857</v>
      </c>
    </row>
    <row r="44" spans="1:11" ht="12.75">
      <c r="A44" s="1" t="s">
        <v>83</v>
      </c>
      <c r="B44" s="25">
        <v>1725846</v>
      </c>
      <c r="C44" s="25">
        <v>1289955</v>
      </c>
      <c r="D44" s="25">
        <v>4120316</v>
      </c>
      <c r="E44" s="25">
        <v>8191238</v>
      </c>
      <c r="F44" s="25">
        <v>11578766</v>
      </c>
      <c r="G44" s="25">
        <v>12844923</v>
      </c>
      <c r="H44" s="25">
        <v>19382751</v>
      </c>
      <c r="I44" s="25">
        <v>18942954</v>
      </c>
      <c r="J44" s="25">
        <v>23926549</v>
      </c>
      <c r="K44" s="46">
        <v>23501020.6</v>
      </c>
    </row>
    <row r="45" spans="1:11" ht="12.75">
      <c r="A45" s="3" t="s">
        <v>84</v>
      </c>
      <c r="B45" s="32">
        <v>11954815</v>
      </c>
      <c r="C45" s="32">
        <v>13647552</v>
      </c>
      <c r="D45" s="32">
        <v>19842202</v>
      </c>
      <c r="E45" s="32">
        <v>24667191</v>
      </c>
      <c r="F45" s="32">
        <v>28456137</v>
      </c>
      <c r="G45" s="32">
        <v>33377933</v>
      </c>
      <c r="H45" s="32">
        <v>39274259</v>
      </c>
      <c r="I45" s="32">
        <v>38114391</v>
      </c>
      <c r="J45" s="32">
        <v>42557102</v>
      </c>
      <c r="K45" s="47">
        <v>40121001.5142857</v>
      </c>
    </row>
    <row r="46" spans="1:11" ht="12.75">
      <c r="A46" s="1" t="s">
        <v>85</v>
      </c>
      <c r="B46" s="32">
        <v>4804221</v>
      </c>
      <c r="C46" s="32">
        <v>5434582</v>
      </c>
      <c r="D46" s="32">
        <v>5671668</v>
      </c>
      <c r="E46" s="32">
        <v>5975061</v>
      </c>
      <c r="F46" s="32">
        <v>5173453</v>
      </c>
      <c r="G46" s="32">
        <v>4934172</v>
      </c>
      <c r="H46" s="32">
        <v>6145623</v>
      </c>
      <c r="I46" s="32">
        <v>9027024</v>
      </c>
      <c r="J46" s="25">
        <v>10058422</v>
      </c>
      <c r="K46" s="46">
        <v>13844963.3142857</v>
      </c>
    </row>
    <row r="47" spans="1:11" ht="13.5" thickBot="1">
      <c r="A47" s="3" t="s">
        <v>86</v>
      </c>
      <c r="B47" s="33">
        <v>16759036</v>
      </c>
      <c r="C47" s="33">
        <v>19082134</v>
      </c>
      <c r="D47" s="33">
        <v>25513870</v>
      </c>
      <c r="E47" s="33">
        <v>30642252</v>
      </c>
      <c r="F47" s="33">
        <v>33629591</v>
      </c>
      <c r="G47" s="33">
        <v>38312106</v>
      </c>
      <c r="H47" s="33">
        <v>45419882</v>
      </c>
      <c r="I47" s="33">
        <v>47141416</v>
      </c>
      <c r="J47" s="33">
        <v>52615524</v>
      </c>
      <c r="K47" s="48">
        <v>53965964.8285714</v>
      </c>
    </row>
    <row r="48" spans="1:9" ht="13.5" thickTop="1">
      <c r="A48" s="3"/>
      <c r="B48" s="25"/>
      <c r="C48" s="25"/>
      <c r="D48" s="25"/>
      <c r="E48" s="25"/>
      <c r="F48" s="25"/>
      <c r="G48" s="25"/>
      <c r="H48" s="25"/>
      <c r="I48" s="25"/>
    </row>
    <row r="49" spans="1:11" ht="12.75">
      <c r="A49" s="1" t="s">
        <v>87</v>
      </c>
      <c r="B49" s="25">
        <v>-1984121</v>
      </c>
      <c r="C49" s="25">
        <v>-1199381</v>
      </c>
      <c r="D49" s="25">
        <v>-1291636</v>
      </c>
      <c r="E49" s="25">
        <v>-1644322</v>
      </c>
      <c r="F49" s="25">
        <v>-3556250</v>
      </c>
      <c r="G49" s="25">
        <v>-2959243</v>
      </c>
      <c r="H49" s="25">
        <v>-1922570</v>
      </c>
      <c r="I49" s="25">
        <v>-307127</v>
      </c>
      <c r="J49" s="25">
        <v>1916530</v>
      </c>
      <c r="K49" s="46">
        <v>-2135501.91428571</v>
      </c>
    </row>
    <row r="50" spans="1:11" ht="12.75">
      <c r="A50" s="1" t="s">
        <v>88</v>
      </c>
      <c r="B50" s="25">
        <v>14379891</v>
      </c>
      <c r="C50" s="25">
        <v>15730568</v>
      </c>
      <c r="D50" s="25">
        <v>21763419</v>
      </c>
      <c r="E50" s="25">
        <v>27281295</v>
      </c>
      <c r="F50" s="25">
        <v>31711424</v>
      </c>
      <c r="G50" s="25">
        <v>36385487</v>
      </c>
      <c r="H50" s="25">
        <v>40734040</v>
      </c>
      <c r="I50" s="25">
        <v>39502549</v>
      </c>
      <c r="J50" s="25">
        <v>41649225</v>
      </c>
      <c r="K50" s="46">
        <v>46796483.8571429</v>
      </c>
    </row>
    <row r="51" spans="1:11" ht="12.75">
      <c r="A51" s="1" t="s">
        <v>89</v>
      </c>
      <c r="B51" s="25">
        <v>4363266</v>
      </c>
      <c r="C51" s="25">
        <v>4550947</v>
      </c>
      <c r="D51" s="25">
        <v>5042087</v>
      </c>
      <c r="E51" s="25">
        <v>5005279</v>
      </c>
      <c r="F51" s="25">
        <v>5474417</v>
      </c>
      <c r="G51" s="25">
        <v>4885862</v>
      </c>
      <c r="H51" s="25">
        <v>6608411</v>
      </c>
      <c r="I51" s="25">
        <v>7945993</v>
      </c>
      <c r="J51" s="25">
        <v>9049769</v>
      </c>
      <c r="K51" s="46">
        <v>9304982.88571429</v>
      </c>
    </row>
    <row r="52" spans="1:11" ht="13.5" thickBot="1">
      <c r="A52" s="3" t="s">
        <v>90</v>
      </c>
      <c r="B52" s="33">
        <v>16759036</v>
      </c>
      <c r="C52" s="33">
        <v>19082134</v>
      </c>
      <c r="D52" s="33">
        <v>25513870</v>
      </c>
      <c r="E52" s="33">
        <v>30642252</v>
      </c>
      <c r="F52" s="33">
        <v>33629591</v>
      </c>
      <c r="G52" s="33">
        <v>38312106</v>
      </c>
      <c r="H52" s="33">
        <v>45419882</v>
      </c>
      <c r="I52" s="33">
        <v>47141416</v>
      </c>
      <c r="J52" s="33">
        <v>52615524</v>
      </c>
      <c r="K52" s="48">
        <v>53965964.8285714</v>
      </c>
    </row>
    <row r="53" spans="1:9" ht="13.5" thickTop="1">
      <c r="A53" s="3"/>
      <c r="B53" s="25"/>
      <c r="C53" s="25"/>
      <c r="D53" s="25"/>
      <c r="E53" s="25"/>
      <c r="F53" s="25"/>
      <c r="G53" s="25"/>
      <c r="H53" s="25"/>
      <c r="I53" s="25"/>
    </row>
    <row r="54" spans="1:11" s="34" customFormat="1" ht="12.75">
      <c r="A54" s="3" t="s">
        <v>91</v>
      </c>
      <c r="B54" s="35">
        <v>12.41543964700595</v>
      </c>
      <c r="C54" s="35">
        <v>8.47226520891217</v>
      </c>
      <c r="D54" s="35">
        <v>3.8363329436106715</v>
      </c>
      <c r="E54" s="35">
        <v>4.716709463782231</v>
      </c>
      <c r="F54" s="38">
        <v>2.313768847203643</v>
      </c>
      <c r="G54" s="38">
        <v>0.05048012761292736</v>
      </c>
      <c r="H54" s="38">
        <v>1.9267663443071033</v>
      </c>
      <c r="I54" s="38">
        <v>3.31864660153611</v>
      </c>
      <c r="J54" s="38">
        <v>8.52318984792</v>
      </c>
      <c r="K54" s="38">
        <v>7.90140415352</v>
      </c>
    </row>
    <row r="55" spans="1:9" ht="12.75">
      <c r="A55" s="1"/>
      <c r="B55" s="31"/>
      <c r="C55" s="31"/>
      <c r="D55" s="31"/>
      <c r="E55" s="31"/>
      <c r="F55" s="30"/>
      <c r="G55" s="30"/>
      <c r="H55" s="30"/>
      <c r="I55" s="30"/>
    </row>
    <row r="56" spans="1:11" ht="12.75">
      <c r="A56" s="1" t="s">
        <v>92</v>
      </c>
      <c r="B56" s="25">
        <v>35480908</v>
      </c>
      <c r="C56" s="25">
        <v>37814549</v>
      </c>
      <c r="D56" s="25">
        <v>43150695</v>
      </c>
      <c r="E56" s="25">
        <v>45126580</v>
      </c>
      <c r="F56" s="25">
        <v>46084381</v>
      </c>
      <c r="G56" s="25">
        <v>50790067</v>
      </c>
      <c r="H56" s="25">
        <v>53404925</v>
      </c>
      <c r="I56" s="25">
        <v>56030613</v>
      </c>
      <c r="J56" s="8">
        <v>60099534</v>
      </c>
      <c r="K56" s="8">
        <v>60803993.9714286</v>
      </c>
    </row>
    <row r="57" spans="1:9" ht="12.75">
      <c r="A57" s="1"/>
      <c r="B57" t="s">
        <v>77</v>
      </c>
      <c r="C57" t="s">
        <v>77</v>
      </c>
      <c r="D57" t="s">
        <v>77</v>
      </c>
      <c r="E57" t="s">
        <v>77</v>
      </c>
      <c r="F57" t="s">
        <v>77</v>
      </c>
      <c r="G57" t="s">
        <v>77</v>
      </c>
      <c r="H57" s="7"/>
      <c r="I57" s="7"/>
    </row>
    <row r="58" spans="1:11" ht="12.75">
      <c r="A58" s="1" t="s">
        <v>93</v>
      </c>
      <c r="B58">
        <v>309</v>
      </c>
      <c r="C58">
        <v>313</v>
      </c>
      <c r="D58">
        <v>327</v>
      </c>
      <c r="E58">
        <v>324</v>
      </c>
      <c r="F58">
        <v>315</v>
      </c>
      <c r="G58">
        <v>328</v>
      </c>
      <c r="H58">
        <v>329</v>
      </c>
      <c r="I58">
        <v>330</v>
      </c>
      <c r="J58">
        <v>328</v>
      </c>
      <c r="K58" s="46">
        <v>328.828571428571</v>
      </c>
    </row>
    <row r="59" spans="1:8" ht="12.75">
      <c r="A59" s="1"/>
      <c r="B59" s="12"/>
      <c r="C59" s="12"/>
      <c r="D59" s="12"/>
      <c r="E59" s="12"/>
      <c r="F59" s="12"/>
      <c r="G59" s="12"/>
      <c r="H59" s="12"/>
    </row>
    <row r="60" spans="1:11" ht="12.75">
      <c r="A60" s="3" t="s">
        <v>20</v>
      </c>
      <c r="B60" s="8">
        <v>53</v>
      </c>
      <c r="C60" s="8">
        <v>52</v>
      </c>
      <c r="D60" s="8">
        <v>42</v>
      </c>
      <c r="E60" s="8">
        <v>44</v>
      </c>
      <c r="F60" s="8">
        <v>42</v>
      </c>
      <c r="G60" s="8">
        <v>36</v>
      </c>
      <c r="H60" s="8">
        <v>32</v>
      </c>
      <c r="I60" s="1">
        <v>30</v>
      </c>
      <c r="J60">
        <v>31</v>
      </c>
      <c r="K60" s="46">
        <v>24</v>
      </c>
    </row>
    <row r="61" spans="1:11" ht="12.75">
      <c r="A61" s="3" t="s">
        <v>21</v>
      </c>
      <c r="B61" s="8">
        <v>69</v>
      </c>
      <c r="C61" s="8">
        <v>65</v>
      </c>
      <c r="D61" s="8">
        <v>57</v>
      </c>
      <c r="E61" s="8">
        <v>57</v>
      </c>
      <c r="F61" s="8">
        <v>49</v>
      </c>
      <c r="G61" s="8">
        <v>45</v>
      </c>
      <c r="H61" s="8">
        <v>38</v>
      </c>
      <c r="I61" s="1">
        <v>35</v>
      </c>
      <c r="J61">
        <v>37</v>
      </c>
      <c r="K61" s="46">
        <v>35</v>
      </c>
    </row>
  </sheetData>
  <sheetProtection/>
  <printOptions/>
  <pageMargins left="0.787401575" right="0.787401575" top="0.984251969" bottom="0.984251969" header="0.5" footer="0.5"/>
  <pageSetup fitToHeight="1" fitToWidth="1" horizontalDpi="300" verticalDpi="3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selection activeCell="A2" sqref="A2"/>
    </sheetView>
  </sheetViews>
  <sheetFormatPr defaultColWidth="11.421875" defaultRowHeight="12.75"/>
  <cols>
    <col min="1" max="1" width="30.00390625" style="0" customWidth="1"/>
    <col min="2" max="8" width="11.28125" style="2" customWidth="1"/>
    <col min="9" max="11" width="11.28125" style="0" customWidth="1"/>
  </cols>
  <sheetData>
    <row r="1" ht="18">
      <c r="A1" s="13" t="s">
        <v>42</v>
      </c>
    </row>
    <row r="3" ht="15.75">
      <c r="A3" s="14" t="s">
        <v>119</v>
      </c>
    </row>
    <row r="5" ht="18.75">
      <c r="A5" s="5" t="s">
        <v>80</v>
      </c>
    </row>
    <row r="6" ht="12.75">
      <c r="A6" s="20"/>
    </row>
    <row r="7" ht="12.75">
      <c r="A7" s="3" t="s">
        <v>39</v>
      </c>
    </row>
    <row r="8" ht="12.75">
      <c r="A8" s="3" t="s">
        <v>24</v>
      </c>
    </row>
    <row r="9" ht="12.75">
      <c r="A9" s="3" t="s">
        <v>120</v>
      </c>
    </row>
    <row r="10" ht="12.75">
      <c r="A10" s="4" t="s">
        <v>25</v>
      </c>
    </row>
    <row r="11" ht="12.75">
      <c r="A11" s="2"/>
    </row>
    <row r="12" spans="1:11" ht="12.75">
      <c r="A12" s="3" t="s">
        <v>0</v>
      </c>
      <c r="B12" s="6">
        <v>1998</v>
      </c>
      <c r="C12" s="6">
        <v>1999</v>
      </c>
      <c r="D12" s="6">
        <v>2000</v>
      </c>
      <c r="E12" s="6">
        <v>2001</v>
      </c>
      <c r="F12" s="6">
        <v>2002</v>
      </c>
      <c r="G12" s="6">
        <v>2003</v>
      </c>
      <c r="H12" s="6">
        <v>2004</v>
      </c>
      <c r="I12" s="6">
        <v>2005</v>
      </c>
      <c r="J12" s="6">
        <v>2006</v>
      </c>
      <c r="K12" s="6">
        <v>2007</v>
      </c>
    </row>
    <row r="13" spans="1:11" ht="12.75">
      <c r="A13" s="3" t="s">
        <v>1</v>
      </c>
      <c r="B13" s="7">
        <v>21955040</v>
      </c>
      <c r="C13" s="7">
        <v>20795427</v>
      </c>
      <c r="D13" s="7">
        <v>18449395</v>
      </c>
      <c r="E13" s="7">
        <v>20919278</v>
      </c>
      <c r="F13" s="7">
        <v>21242748</v>
      </c>
      <c r="G13" s="7">
        <v>23379833</v>
      </c>
      <c r="H13" s="7">
        <v>28737218</v>
      </c>
      <c r="I13" s="7">
        <v>38794774</v>
      </c>
      <c r="J13" s="7">
        <v>49279105</v>
      </c>
      <c r="K13" s="7">
        <v>50932120.80851066</v>
      </c>
    </row>
    <row r="14" spans="1:10" ht="12.75">
      <c r="A14" s="3"/>
      <c r="B14" s="8"/>
      <c r="C14" s="8"/>
      <c r="D14" s="8"/>
      <c r="E14" s="8"/>
      <c r="F14" s="8"/>
      <c r="G14" s="8"/>
      <c r="H14" s="8"/>
      <c r="J14" t="s">
        <v>77</v>
      </c>
    </row>
    <row r="15" spans="1:8" ht="12.75">
      <c r="A15" s="3" t="s">
        <v>2</v>
      </c>
      <c r="B15" s="8"/>
      <c r="C15" s="8"/>
      <c r="D15" s="8"/>
      <c r="E15" s="8"/>
      <c r="F15" s="8"/>
      <c r="G15" s="8"/>
      <c r="H15" s="8"/>
    </row>
    <row r="16" spans="1:11" ht="12.75">
      <c r="A16" s="1" t="s">
        <v>3</v>
      </c>
      <c r="B16" s="8">
        <v>1648745</v>
      </c>
      <c r="C16" s="8">
        <v>1795047</v>
      </c>
      <c r="D16" s="8">
        <v>2476994</v>
      </c>
      <c r="E16" s="8">
        <v>2844199</v>
      </c>
      <c r="F16" s="8">
        <v>2823900</v>
      </c>
      <c r="G16" s="8">
        <v>3745563</v>
      </c>
      <c r="H16" s="8">
        <v>4660225</v>
      </c>
      <c r="I16" s="25">
        <v>6785613</v>
      </c>
      <c r="J16" s="25">
        <v>8026502</v>
      </c>
      <c r="K16" s="25">
        <v>9614257.021276586</v>
      </c>
    </row>
    <row r="17" spans="1:11" ht="12.75">
      <c r="A17" s="1" t="s">
        <v>4</v>
      </c>
      <c r="B17" s="8">
        <v>667203</v>
      </c>
      <c r="C17" s="8">
        <v>654574</v>
      </c>
      <c r="D17" s="8">
        <v>595189</v>
      </c>
      <c r="E17" s="8">
        <v>766599</v>
      </c>
      <c r="F17" s="8">
        <v>672421</v>
      </c>
      <c r="G17" s="8">
        <v>755344</v>
      </c>
      <c r="H17" s="8">
        <v>1051651</v>
      </c>
      <c r="I17" s="25">
        <v>1088581</v>
      </c>
      <c r="J17" s="25">
        <v>1295964</v>
      </c>
      <c r="K17" s="25">
        <v>1222446.5531914874</v>
      </c>
    </row>
    <row r="18" spans="1:11" ht="12.75">
      <c r="A18" s="1" t="s">
        <v>22</v>
      </c>
      <c r="B18" s="8"/>
      <c r="C18" s="8"/>
      <c r="D18" s="8"/>
      <c r="E18" s="8"/>
      <c r="F18" s="8"/>
      <c r="G18" s="8">
        <v>35174</v>
      </c>
      <c r="H18" s="8">
        <v>96800</v>
      </c>
      <c r="I18" s="25">
        <v>133109</v>
      </c>
      <c r="J18" s="25">
        <v>25399</v>
      </c>
      <c r="K18" s="25">
        <v>26325.127659574453</v>
      </c>
    </row>
    <row r="19" spans="1:11" ht="12.75">
      <c r="A19" s="1" t="s">
        <v>78</v>
      </c>
      <c r="B19" s="8"/>
      <c r="C19" s="8"/>
      <c r="D19" s="8"/>
      <c r="E19" s="8"/>
      <c r="F19" s="8"/>
      <c r="G19" s="8"/>
      <c r="H19" s="8"/>
      <c r="I19" s="25">
        <v>73355</v>
      </c>
      <c r="J19" s="25">
        <v>96655</v>
      </c>
      <c r="K19" s="25">
        <v>98584.34042553183</v>
      </c>
    </row>
    <row r="20" spans="1:11" ht="12.75">
      <c r="A20" s="1" t="s">
        <v>5</v>
      </c>
      <c r="B20" s="8">
        <v>350236</v>
      </c>
      <c r="C20" s="8">
        <v>351225</v>
      </c>
      <c r="D20" s="8">
        <v>250960</v>
      </c>
      <c r="E20" s="8">
        <v>319028</v>
      </c>
      <c r="F20" s="8">
        <v>362446</v>
      </c>
      <c r="G20" s="8">
        <v>468889</v>
      </c>
      <c r="H20" s="8">
        <v>474894</v>
      </c>
      <c r="I20" s="25">
        <v>556728</v>
      </c>
      <c r="J20" s="25">
        <v>562813</v>
      </c>
      <c r="K20" s="25">
        <v>499608.19148936204</v>
      </c>
    </row>
    <row r="21" spans="1:11" ht="12.75">
      <c r="A21" s="1" t="s">
        <v>6</v>
      </c>
      <c r="B21" s="8">
        <v>118813</v>
      </c>
      <c r="C21" s="8">
        <v>119446</v>
      </c>
      <c r="D21" s="8">
        <v>143737</v>
      </c>
      <c r="E21" s="8">
        <v>176942</v>
      </c>
      <c r="F21" s="8">
        <v>151855</v>
      </c>
      <c r="G21" s="8">
        <v>200666</v>
      </c>
      <c r="H21" s="8">
        <v>216155</v>
      </c>
      <c r="I21" s="25">
        <v>188126</v>
      </c>
      <c r="J21" s="25">
        <v>240953</v>
      </c>
      <c r="K21" s="25">
        <v>256357.7659574468</v>
      </c>
    </row>
    <row r="22" spans="1:11" ht="12.75">
      <c r="A22" s="1" t="s">
        <v>7</v>
      </c>
      <c r="B22" s="8">
        <v>400640</v>
      </c>
      <c r="C22" s="8">
        <v>406222</v>
      </c>
      <c r="D22" s="8">
        <v>405034</v>
      </c>
      <c r="E22" s="8">
        <v>410057</v>
      </c>
      <c r="F22" s="8">
        <v>409675</v>
      </c>
      <c r="G22" s="8">
        <v>418387</v>
      </c>
      <c r="H22" s="8">
        <v>428711</v>
      </c>
      <c r="I22" s="25">
        <v>445206</v>
      </c>
      <c r="J22" s="25">
        <v>475281</v>
      </c>
      <c r="K22" s="25">
        <v>435233.6808510637</v>
      </c>
    </row>
    <row r="23" spans="1:11" ht="12.75">
      <c r="A23" s="1" t="s">
        <v>8</v>
      </c>
      <c r="B23" s="8">
        <v>133479</v>
      </c>
      <c r="C23" s="8">
        <v>142999</v>
      </c>
      <c r="D23" s="8">
        <v>243058</v>
      </c>
      <c r="E23" s="8">
        <v>235835</v>
      </c>
      <c r="F23" s="8">
        <v>329981</v>
      </c>
      <c r="G23" s="8">
        <v>348484</v>
      </c>
      <c r="H23" s="8">
        <v>388312</v>
      </c>
      <c r="I23" s="25">
        <v>415944</v>
      </c>
      <c r="J23" s="25">
        <v>435613</v>
      </c>
      <c r="K23" s="25">
        <v>431349.72340425546</v>
      </c>
    </row>
    <row r="24" spans="1:11" ht="12.75">
      <c r="A24" s="1" t="s">
        <v>9</v>
      </c>
      <c r="B24" s="8">
        <v>2554104</v>
      </c>
      <c r="C24" s="8">
        <v>2764948</v>
      </c>
      <c r="D24" s="8">
        <v>2154364</v>
      </c>
      <c r="E24" s="8">
        <v>2286006</v>
      </c>
      <c r="F24" s="8">
        <v>2394321</v>
      </c>
      <c r="G24" s="8">
        <v>2559456</v>
      </c>
      <c r="H24" s="8">
        <v>2877985</v>
      </c>
      <c r="I24" s="25">
        <v>3558555</v>
      </c>
      <c r="J24" s="25">
        <v>3530770</v>
      </c>
      <c r="K24" s="25">
        <v>4966022.276595742</v>
      </c>
    </row>
    <row r="25" spans="1:11" ht="12.75">
      <c r="A25" s="1" t="s">
        <v>76</v>
      </c>
      <c r="B25" s="8">
        <v>1168295</v>
      </c>
      <c r="C25" s="8">
        <v>1068123</v>
      </c>
      <c r="D25" s="8">
        <v>864556</v>
      </c>
      <c r="E25" s="8">
        <v>999424</v>
      </c>
      <c r="F25" s="8">
        <v>1175668</v>
      </c>
      <c r="G25" s="8">
        <v>1231295</v>
      </c>
      <c r="H25" s="8">
        <v>1255224</v>
      </c>
      <c r="I25" s="25">
        <v>1720747</v>
      </c>
      <c r="J25" s="25">
        <v>1888251</v>
      </c>
      <c r="K25" s="25">
        <v>2168524.255319148</v>
      </c>
    </row>
    <row r="26" spans="1:11" ht="12.75">
      <c r="A26" s="1" t="s">
        <v>10</v>
      </c>
      <c r="B26" s="8">
        <v>2204901</v>
      </c>
      <c r="C26" s="8">
        <v>2626375</v>
      </c>
      <c r="D26" s="8">
        <v>3147546</v>
      </c>
      <c r="E26" s="8">
        <v>1992905</v>
      </c>
      <c r="F26" s="8">
        <v>1929663</v>
      </c>
      <c r="G26" s="8">
        <v>3118262</v>
      </c>
      <c r="H26" s="8">
        <v>3196910</v>
      </c>
      <c r="I26" s="25">
        <v>3954843</v>
      </c>
      <c r="J26" s="25">
        <v>4716861</v>
      </c>
      <c r="K26" s="25">
        <v>5426856.255319151</v>
      </c>
    </row>
    <row r="27" spans="1:11" ht="12.75">
      <c r="A27" s="1" t="s">
        <v>11</v>
      </c>
      <c r="B27" s="8">
        <v>7330994</v>
      </c>
      <c r="C27" s="8">
        <v>7057617</v>
      </c>
      <c r="D27" s="8">
        <v>6150551</v>
      </c>
      <c r="E27" s="8">
        <v>6911370</v>
      </c>
      <c r="F27" s="8">
        <v>7280144</v>
      </c>
      <c r="G27" s="8">
        <v>8013287</v>
      </c>
      <c r="H27" s="8">
        <v>9341991</v>
      </c>
      <c r="I27" s="25">
        <v>12509960</v>
      </c>
      <c r="J27" s="25">
        <v>15466843</v>
      </c>
      <c r="K27" s="25">
        <v>16854958.25531914</v>
      </c>
    </row>
    <row r="28" spans="1:11" ht="12.75">
      <c r="A28" s="1" t="s">
        <v>12</v>
      </c>
      <c r="B28" s="8">
        <v>1511504</v>
      </c>
      <c r="C28" s="8">
        <v>1679137</v>
      </c>
      <c r="D28" s="8">
        <v>1662846</v>
      </c>
      <c r="E28" s="8">
        <v>1755447</v>
      </c>
      <c r="F28" s="8">
        <v>2214415</v>
      </c>
      <c r="G28" s="8">
        <v>2869535</v>
      </c>
      <c r="H28" s="8">
        <v>2940830</v>
      </c>
      <c r="I28" s="25">
        <v>3625180</v>
      </c>
      <c r="J28" s="25">
        <v>3592054</v>
      </c>
      <c r="K28" s="25">
        <v>3092259.8297872352</v>
      </c>
    </row>
    <row r="29" spans="1:11" ht="13.5" thickBot="1">
      <c r="A29" s="3" t="s">
        <v>13</v>
      </c>
      <c r="B29" s="9">
        <f aca="true" t="shared" si="0" ref="B29:K29">SUM(B16:B28)</f>
        <v>18088914</v>
      </c>
      <c r="C29" s="9">
        <f t="shared" si="0"/>
        <v>18665713</v>
      </c>
      <c r="D29" s="9">
        <f t="shared" si="0"/>
        <v>18094835</v>
      </c>
      <c r="E29" s="9">
        <f t="shared" si="0"/>
        <v>18697812</v>
      </c>
      <c r="F29" s="9">
        <f t="shared" si="0"/>
        <v>19744489</v>
      </c>
      <c r="G29" s="9">
        <f t="shared" si="0"/>
        <v>23764342</v>
      </c>
      <c r="H29" s="9">
        <f t="shared" si="0"/>
        <v>26929688</v>
      </c>
      <c r="I29" s="9">
        <f t="shared" si="0"/>
        <v>35055947</v>
      </c>
      <c r="J29" s="9">
        <f t="shared" si="0"/>
        <v>40353959</v>
      </c>
      <c r="K29" s="9">
        <f t="shared" si="0"/>
        <v>45092783.27659572</v>
      </c>
    </row>
    <row r="30" spans="1:10" ht="13.5" thickTop="1">
      <c r="A30" s="1"/>
      <c r="B30" s="8"/>
      <c r="C30" s="8"/>
      <c r="D30" s="8"/>
      <c r="E30" s="8"/>
      <c r="F30" s="8"/>
      <c r="G30" s="8"/>
      <c r="H30" s="8"/>
      <c r="J30" s="25"/>
    </row>
    <row r="31" spans="1:11" ht="12.75">
      <c r="A31" s="3" t="s">
        <v>14</v>
      </c>
      <c r="B31" s="7">
        <f aca="true" t="shared" si="1" ref="B31:J31">B13-B29</f>
        <v>3866126</v>
      </c>
      <c r="C31" s="7">
        <f t="shared" si="1"/>
        <v>2129714</v>
      </c>
      <c r="D31" s="7">
        <f t="shared" si="1"/>
        <v>354560</v>
      </c>
      <c r="E31" s="7">
        <f t="shared" si="1"/>
        <v>2221466</v>
      </c>
      <c r="F31" s="7">
        <f t="shared" si="1"/>
        <v>1498259</v>
      </c>
      <c r="G31" s="7">
        <f t="shared" si="1"/>
        <v>-384509</v>
      </c>
      <c r="H31" s="7">
        <f t="shared" si="1"/>
        <v>1807530</v>
      </c>
      <c r="I31" s="7">
        <f t="shared" si="1"/>
        <v>3738827</v>
      </c>
      <c r="J31" s="7">
        <f t="shared" si="1"/>
        <v>8925146</v>
      </c>
      <c r="K31" s="7">
        <f>K13-K29</f>
        <v>5839337.531914942</v>
      </c>
    </row>
    <row r="32" spans="1:11" ht="12.75">
      <c r="A32" s="3" t="s">
        <v>15</v>
      </c>
      <c r="B32" s="10">
        <f aca="true" t="shared" si="2" ref="B32:K32">(B31/B13)*100</f>
        <v>17.60928697920842</v>
      </c>
      <c r="C32" s="10">
        <f t="shared" si="2"/>
        <v>10.241261215747096</v>
      </c>
      <c r="D32" s="10">
        <f t="shared" si="2"/>
        <v>1.9217974356340681</v>
      </c>
      <c r="E32" s="10">
        <f t="shared" si="2"/>
        <v>10.619228828069497</v>
      </c>
      <c r="F32" s="10">
        <f t="shared" si="2"/>
        <v>7.053037582519926</v>
      </c>
      <c r="G32" s="10">
        <f t="shared" si="2"/>
        <v>-1.644618248556352</v>
      </c>
      <c r="H32" s="10">
        <f t="shared" si="2"/>
        <v>6.289857285419904</v>
      </c>
      <c r="I32" s="10">
        <f t="shared" si="2"/>
        <v>9.637450136969479</v>
      </c>
      <c r="J32" s="10">
        <f t="shared" si="2"/>
        <v>18.111420651815816</v>
      </c>
      <c r="K32" s="10">
        <f t="shared" si="2"/>
        <v>11.464940864860274</v>
      </c>
    </row>
    <row r="33" spans="1:10" ht="12.75">
      <c r="A33" s="1"/>
      <c r="B33" s="11"/>
      <c r="C33" s="11"/>
      <c r="D33" s="11"/>
      <c r="E33" s="11"/>
      <c r="F33" s="11"/>
      <c r="G33" s="11"/>
      <c r="H33" s="11"/>
      <c r="J33" s="25"/>
    </row>
    <row r="34" spans="1:10" ht="12.75">
      <c r="A34" s="1" t="s">
        <v>16</v>
      </c>
      <c r="B34" s="8">
        <v>703</v>
      </c>
      <c r="C34" s="8"/>
      <c r="D34" s="8"/>
      <c r="E34" s="8"/>
      <c r="F34" s="8"/>
      <c r="G34" s="8"/>
      <c r="H34" s="8"/>
      <c r="J34" s="25"/>
    </row>
    <row r="35" spans="1:11" ht="12.75">
      <c r="A35" s="1" t="s">
        <v>17</v>
      </c>
      <c r="B35" s="8">
        <v>273001</v>
      </c>
      <c r="C35" s="8">
        <v>513587</v>
      </c>
      <c r="D35" s="8">
        <v>574698</v>
      </c>
      <c r="E35" s="8">
        <v>819161</v>
      </c>
      <c r="F35" s="8">
        <v>1010671</v>
      </c>
      <c r="G35" s="8">
        <v>324866</v>
      </c>
      <c r="H35" s="8">
        <v>178102</v>
      </c>
      <c r="I35" s="8">
        <v>516428</v>
      </c>
      <c r="J35" s="25">
        <v>916111</v>
      </c>
      <c r="K35" s="25">
        <v>1442141.2127659584</v>
      </c>
    </row>
    <row r="36" spans="1:11" ht="12.75">
      <c r="A36" s="1" t="s">
        <v>18</v>
      </c>
      <c r="B36" s="8">
        <v>1305807</v>
      </c>
      <c r="C36" s="8">
        <v>1723297</v>
      </c>
      <c r="D36" s="8">
        <v>1695827</v>
      </c>
      <c r="E36" s="8">
        <v>1994570</v>
      </c>
      <c r="F36" s="8">
        <v>2821605</v>
      </c>
      <c r="G36" s="8">
        <v>3215654</v>
      </c>
      <c r="H36" s="8">
        <v>2302736</v>
      </c>
      <c r="I36" s="8">
        <v>2507385</v>
      </c>
      <c r="J36" s="25">
        <v>3541894</v>
      </c>
      <c r="K36" s="25">
        <v>4407380.638297875</v>
      </c>
    </row>
    <row r="37" spans="1:11" ht="13.5" thickBot="1">
      <c r="A37" s="1" t="s">
        <v>19</v>
      </c>
      <c r="B37" s="9">
        <f aca="true" t="shared" si="3" ref="B37:K37">B34+B35-B36</f>
        <v>-1032103</v>
      </c>
      <c r="C37" s="9">
        <f t="shared" si="3"/>
        <v>-1209710</v>
      </c>
      <c r="D37" s="9">
        <f t="shared" si="3"/>
        <v>-1121129</v>
      </c>
      <c r="E37" s="9">
        <f t="shared" si="3"/>
        <v>-1175409</v>
      </c>
      <c r="F37" s="9">
        <f t="shared" si="3"/>
        <v>-1810934</v>
      </c>
      <c r="G37" s="9">
        <f t="shared" si="3"/>
        <v>-2890788</v>
      </c>
      <c r="H37" s="9">
        <f t="shared" si="3"/>
        <v>-2124634</v>
      </c>
      <c r="I37" s="9">
        <f t="shared" si="3"/>
        <v>-1990957</v>
      </c>
      <c r="J37" s="9">
        <f t="shared" si="3"/>
        <v>-2625783</v>
      </c>
      <c r="K37" s="9">
        <f t="shared" si="3"/>
        <v>-2965239.4255319173</v>
      </c>
    </row>
    <row r="38" spans="1:8" ht="13.5" thickTop="1">
      <c r="A38" s="3"/>
      <c r="B38" s="7"/>
      <c r="C38" s="7"/>
      <c r="D38" s="7"/>
      <c r="E38" s="7"/>
      <c r="F38" s="7"/>
      <c r="G38" s="7"/>
      <c r="H38" s="7"/>
    </row>
    <row r="39" spans="1:11" ht="12.75">
      <c r="A39" s="3" t="s">
        <v>23</v>
      </c>
      <c r="B39" s="7">
        <f>B31+B37</f>
        <v>2834023</v>
      </c>
      <c r="C39" s="7">
        <f aca="true" t="shared" si="4" ref="C39:K39">C31+C37</f>
        <v>920004</v>
      </c>
      <c r="D39" s="7">
        <f t="shared" si="4"/>
        <v>-766569</v>
      </c>
      <c r="E39" s="7">
        <f t="shared" si="4"/>
        <v>1046057</v>
      </c>
      <c r="F39" s="7">
        <f t="shared" si="4"/>
        <v>-312675</v>
      </c>
      <c r="G39" s="7">
        <f t="shared" si="4"/>
        <v>-3275297</v>
      </c>
      <c r="H39" s="7">
        <f t="shared" si="4"/>
        <v>-317104</v>
      </c>
      <c r="I39" s="7">
        <f t="shared" si="4"/>
        <v>1747870</v>
      </c>
      <c r="J39" s="7">
        <f t="shared" si="4"/>
        <v>6299363</v>
      </c>
      <c r="K39" s="7">
        <f t="shared" si="4"/>
        <v>2874098.1063830247</v>
      </c>
    </row>
    <row r="40" spans="1:9" ht="12.75">
      <c r="A40" s="3"/>
      <c r="B40" s="7"/>
      <c r="C40" s="7"/>
      <c r="D40" s="7"/>
      <c r="E40" s="7"/>
      <c r="F40" s="7"/>
      <c r="G40" s="7"/>
      <c r="H40" s="7"/>
      <c r="I40" s="7"/>
    </row>
    <row r="41" spans="1:9" ht="12.75">
      <c r="A41" s="3"/>
      <c r="B41" s="7"/>
      <c r="C41" s="7"/>
      <c r="D41" s="7"/>
      <c r="E41" s="7"/>
      <c r="F41" s="7"/>
      <c r="G41" s="7"/>
      <c r="H41" s="7"/>
      <c r="I41" s="7"/>
    </row>
    <row r="42" spans="1:9" ht="12.75">
      <c r="A42" s="28" t="s">
        <v>94</v>
      </c>
      <c r="B42" s="7"/>
      <c r="C42" s="7"/>
      <c r="D42" s="7"/>
      <c r="E42" s="7"/>
      <c r="F42" s="7"/>
      <c r="G42" s="7"/>
      <c r="H42" s="7"/>
      <c r="I42" s="7"/>
    </row>
    <row r="43" spans="1:11" ht="12.75">
      <c r="A43" s="1" t="s">
        <v>82</v>
      </c>
      <c r="B43" s="25">
        <v>14983164</v>
      </c>
      <c r="C43" s="25">
        <v>18187937</v>
      </c>
      <c r="D43" s="25">
        <v>17089115</v>
      </c>
      <c r="E43" s="25">
        <v>17281785</v>
      </c>
      <c r="F43" s="25">
        <v>24565072</v>
      </c>
      <c r="G43" s="25">
        <v>33972693</v>
      </c>
      <c r="H43" s="25">
        <v>33339690</v>
      </c>
      <c r="I43" s="25">
        <v>40638891</v>
      </c>
      <c r="J43" s="25">
        <v>38510247</v>
      </c>
      <c r="K43" s="46">
        <v>31592496.2553191</v>
      </c>
    </row>
    <row r="44" spans="1:11" ht="12.75">
      <c r="A44" s="1" t="s">
        <v>83</v>
      </c>
      <c r="B44" s="25">
        <v>3245185</v>
      </c>
      <c r="C44" s="25">
        <v>4172418</v>
      </c>
      <c r="D44" s="25">
        <v>5416861</v>
      </c>
      <c r="E44" s="25">
        <v>4734037</v>
      </c>
      <c r="F44" s="25">
        <v>6064931</v>
      </c>
      <c r="G44" s="25">
        <v>6556501</v>
      </c>
      <c r="H44" s="25">
        <v>7354857</v>
      </c>
      <c r="I44" s="25">
        <v>22491865</v>
      </c>
      <c r="J44" s="25">
        <v>36907335</v>
      </c>
      <c r="K44" s="46">
        <v>40125843.6808511</v>
      </c>
    </row>
    <row r="45" spans="1:11" ht="12.75">
      <c r="A45" s="3" t="s">
        <v>84</v>
      </c>
      <c r="B45" s="32">
        <v>18228350</v>
      </c>
      <c r="C45" s="32">
        <v>22360355</v>
      </c>
      <c r="D45" s="32">
        <v>22505977</v>
      </c>
      <c r="E45" s="32">
        <v>22015822</v>
      </c>
      <c r="F45" s="32">
        <v>30630003</v>
      </c>
      <c r="G45" s="32">
        <v>40529194</v>
      </c>
      <c r="H45" s="32">
        <v>40694547</v>
      </c>
      <c r="I45" s="32">
        <v>63130756</v>
      </c>
      <c r="J45" s="32">
        <v>75417582</v>
      </c>
      <c r="K45" s="47">
        <v>71718339.9361702</v>
      </c>
    </row>
    <row r="46" spans="1:11" ht="12.75">
      <c r="A46" s="1" t="s">
        <v>85</v>
      </c>
      <c r="B46" s="32">
        <v>8696517</v>
      </c>
      <c r="C46" s="32">
        <v>9540257</v>
      </c>
      <c r="D46" s="32">
        <v>6941911</v>
      </c>
      <c r="E46" s="32">
        <v>5935235</v>
      </c>
      <c r="F46" s="32">
        <v>6867375</v>
      </c>
      <c r="G46" s="32">
        <v>8291543</v>
      </c>
      <c r="H46" s="32">
        <v>8373901</v>
      </c>
      <c r="I46" s="32">
        <v>12274112</v>
      </c>
      <c r="J46" s="25">
        <v>23045989</v>
      </c>
      <c r="K46" s="46">
        <v>21429164.1489362</v>
      </c>
    </row>
    <row r="47" spans="1:11" ht="13.5" thickBot="1">
      <c r="A47" s="3" t="s">
        <v>86</v>
      </c>
      <c r="B47" s="33">
        <v>26924867</v>
      </c>
      <c r="C47" s="33">
        <v>31900612</v>
      </c>
      <c r="D47" s="33">
        <v>29447888</v>
      </c>
      <c r="E47" s="33">
        <v>27951057</v>
      </c>
      <c r="F47" s="33">
        <v>37497378</v>
      </c>
      <c r="G47" s="33">
        <v>48820737</v>
      </c>
      <c r="H47" s="33">
        <v>49068448</v>
      </c>
      <c r="I47" s="33">
        <v>75404868</v>
      </c>
      <c r="J47" s="33">
        <v>98463571</v>
      </c>
      <c r="K47" s="48">
        <v>93147504.0851064</v>
      </c>
    </row>
    <row r="48" spans="1:9" ht="13.5" thickTop="1">
      <c r="A48" s="3"/>
      <c r="B48" s="25"/>
      <c r="C48" s="25"/>
      <c r="D48" s="25"/>
      <c r="E48" s="25"/>
      <c r="F48" s="25"/>
      <c r="G48" s="25"/>
      <c r="H48" s="25"/>
      <c r="I48" s="25"/>
    </row>
    <row r="49" spans="1:11" ht="12.75">
      <c r="A49" s="1" t="s">
        <v>87</v>
      </c>
      <c r="B49" s="25">
        <v>3636248</v>
      </c>
      <c r="C49" s="25">
        <v>2841551</v>
      </c>
      <c r="D49" s="25">
        <v>-1590020</v>
      </c>
      <c r="E49" s="25">
        <v>-2811919</v>
      </c>
      <c r="F49" s="25">
        <v>-4941078</v>
      </c>
      <c r="G49" s="25">
        <v>-4400866</v>
      </c>
      <c r="H49" s="25">
        <v>-12258477</v>
      </c>
      <c r="I49" s="25">
        <v>-7733117</v>
      </c>
      <c r="J49" s="25">
        <v>4657956</v>
      </c>
      <c r="K49" s="46">
        <v>-762558.319148936</v>
      </c>
    </row>
    <row r="50" spans="1:11" ht="12.75">
      <c r="A50" s="1" t="s">
        <v>88</v>
      </c>
      <c r="B50" s="25">
        <v>17485487</v>
      </c>
      <c r="C50" s="25">
        <v>22227671</v>
      </c>
      <c r="D50" s="25">
        <v>25313873</v>
      </c>
      <c r="E50" s="25">
        <v>25327114</v>
      </c>
      <c r="F50" s="25">
        <v>36527779</v>
      </c>
      <c r="G50" s="25">
        <v>45620743</v>
      </c>
      <c r="H50" s="25">
        <v>52691793</v>
      </c>
      <c r="I50" s="25">
        <v>72616789</v>
      </c>
      <c r="J50" s="25">
        <v>81602190</v>
      </c>
      <c r="K50" s="46">
        <v>77461218.0638298</v>
      </c>
    </row>
    <row r="51" spans="1:11" ht="12.75">
      <c r="A51" s="1" t="s">
        <v>89</v>
      </c>
      <c r="B51" s="25">
        <v>5803132</v>
      </c>
      <c r="C51" s="25">
        <v>6831390</v>
      </c>
      <c r="D51" s="25">
        <v>5724034</v>
      </c>
      <c r="E51" s="25">
        <v>5435862</v>
      </c>
      <c r="F51" s="25">
        <v>5910677</v>
      </c>
      <c r="G51" s="25">
        <v>7600860</v>
      </c>
      <c r="H51" s="25">
        <v>8635133</v>
      </c>
      <c r="I51" s="25">
        <v>10521196</v>
      </c>
      <c r="J51" s="25">
        <v>12203426</v>
      </c>
      <c r="K51" s="46">
        <v>16448844.3404255</v>
      </c>
    </row>
    <row r="52" spans="1:11" ht="13.5" thickBot="1">
      <c r="A52" s="3" t="s">
        <v>90</v>
      </c>
      <c r="B52" s="33">
        <v>26924867</v>
      </c>
      <c r="C52" s="33">
        <v>31900612</v>
      </c>
      <c r="D52" s="33">
        <v>29447888</v>
      </c>
      <c r="E52" s="33">
        <v>27951057</v>
      </c>
      <c r="F52" s="33">
        <v>37497378</v>
      </c>
      <c r="G52" s="33">
        <v>48820737</v>
      </c>
      <c r="H52" s="33">
        <v>49068448</v>
      </c>
      <c r="I52" s="33">
        <v>75404868</v>
      </c>
      <c r="J52" s="33">
        <v>98463571</v>
      </c>
      <c r="K52" s="48">
        <v>93147504.0851064</v>
      </c>
    </row>
    <row r="53" spans="1:9" ht="13.5" thickTop="1">
      <c r="A53" s="3"/>
      <c r="B53" s="25"/>
      <c r="C53" s="25"/>
      <c r="D53" s="25"/>
      <c r="E53" s="25"/>
      <c r="F53" s="25"/>
      <c r="G53" s="25"/>
      <c r="H53" s="25"/>
      <c r="I53" s="25"/>
    </row>
    <row r="54" spans="1:11" s="36" customFormat="1" ht="12.75">
      <c r="A54" s="3" t="s">
        <v>91</v>
      </c>
      <c r="B54" s="35">
        <v>15.375489134263876</v>
      </c>
      <c r="C54" s="35">
        <v>8.286051063847928</v>
      </c>
      <c r="D54" s="35">
        <v>3.1556015154635197</v>
      </c>
      <c r="E54" s="35">
        <v>10.878397192635685</v>
      </c>
      <c r="F54" s="35">
        <v>6.690947831072348</v>
      </c>
      <c r="G54" s="35">
        <v>-0.12216734868217986</v>
      </c>
      <c r="H54" s="35">
        <v>4.046657436566977</v>
      </c>
      <c r="I54" s="35">
        <v>5.643209931751356</v>
      </c>
      <c r="J54" s="35">
        <v>9.99482031786</v>
      </c>
      <c r="K54" s="35">
        <v>7.81714880948</v>
      </c>
    </row>
    <row r="55" spans="1:9" ht="12.75">
      <c r="A55" s="1"/>
      <c r="B55" s="31"/>
      <c r="C55" s="31"/>
      <c r="D55" s="31"/>
      <c r="E55" s="31"/>
      <c r="F55" s="31"/>
      <c r="G55" s="31"/>
      <c r="H55" s="31"/>
      <c r="I55" s="31"/>
    </row>
    <row r="56" spans="1:11" ht="12.75">
      <c r="A56" s="1" t="s">
        <v>92</v>
      </c>
      <c r="B56" s="25">
        <v>59176000</v>
      </c>
      <c r="C56" s="25">
        <v>63261724</v>
      </c>
      <c r="D56" s="25">
        <v>67262766</v>
      </c>
      <c r="E56" s="25">
        <v>70583855</v>
      </c>
      <c r="F56" s="25">
        <v>73255517</v>
      </c>
      <c r="G56" s="25">
        <v>87992826</v>
      </c>
      <c r="H56" s="25">
        <v>94817127</v>
      </c>
      <c r="I56" s="25">
        <v>105243439</v>
      </c>
      <c r="J56" s="25">
        <v>109064534</v>
      </c>
      <c r="K56" s="46">
        <v>110140241.744681</v>
      </c>
    </row>
    <row r="57" spans="1:9" ht="12.75">
      <c r="A57" s="1"/>
      <c r="B57" t="s">
        <v>77</v>
      </c>
      <c r="C57" t="s">
        <v>77</v>
      </c>
      <c r="D57" t="s">
        <v>77</v>
      </c>
      <c r="E57" t="s">
        <v>77</v>
      </c>
      <c r="F57" t="s">
        <v>77</v>
      </c>
      <c r="G57" t="s">
        <v>77</v>
      </c>
      <c r="H57" s="7"/>
      <c r="I57" s="7"/>
    </row>
    <row r="58" spans="1:11" ht="12.75">
      <c r="A58" s="1" t="s">
        <v>93</v>
      </c>
      <c r="B58">
        <v>295</v>
      </c>
      <c r="C58">
        <v>290</v>
      </c>
      <c r="D58">
        <v>242</v>
      </c>
      <c r="E58">
        <v>244</v>
      </c>
      <c r="F58">
        <v>259</v>
      </c>
      <c r="G58">
        <v>276</v>
      </c>
      <c r="H58">
        <v>286</v>
      </c>
      <c r="I58">
        <v>293</v>
      </c>
      <c r="J58">
        <v>292</v>
      </c>
      <c r="K58" s="46">
        <v>304.893617021277</v>
      </c>
    </row>
    <row r="59" spans="1:8" ht="12.75">
      <c r="A59" s="3"/>
      <c r="B59" s="8"/>
      <c r="C59" s="8"/>
      <c r="D59" s="8"/>
      <c r="E59" s="8"/>
      <c r="F59" s="8"/>
      <c r="G59" s="8"/>
      <c r="H59" s="8"/>
    </row>
    <row r="60" spans="1:11" ht="12.75">
      <c r="A60" s="3" t="s">
        <v>20</v>
      </c>
      <c r="B60" s="8">
        <v>78</v>
      </c>
      <c r="C60" s="8">
        <v>83</v>
      </c>
      <c r="D60" s="8">
        <v>61</v>
      </c>
      <c r="E60" s="8">
        <v>62</v>
      </c>
      <c r="F60" s="8">
        <v>60</v>
      </c>
      <c r="G60" s="8">
        <v>50</v>
      </c>
      <c r="H60" s="8">
        <v>49</v>
      </c>
      <c r="I60" s="8">
        <v>37</v>
      </c>
      <c r="J60">
        <v>38</v>
      </c>
      <c r="K60" s="46">
        <v>35</v>
      </c>
    </row>
    <row r="61" spans="1:11" ht="12.75">
      <c r="A61" s="3" t="s">
        <v>21</v>
      </c>
      <c r="B61" s="8">
        <v>107</v>
      </c>
      <c r="C61" s="8">
        <v>95</v>
      </c>
      <c r="D61" s="8">
        <v>81</v>
      </c>
      <c r="E61" s="8">
        <v>80</v>
      </c>
      <c r="F61" s="8">
        <v>87</v>
      </c>
      <c r="G61" s="8">
        <v>71</v>
      </c>
      <c r="H61" s="8">
        <v>66</v>
      </c>
      <c r="I61" s="8">
        <v>53</v>
      </c>
      <c r="J61">
        <v>49</v>
      </c>
      <c r="K61" s="46">
        <v>47</v>
      </c>
    </row>
    <row r="63" spans="1:8" ht="38.25" customHeight="1">
      <c r="A63" s="63" t="s">
        <v>79</v>
      </c>
      <c r="B63" s="64"/>
      <c r="C63" s="64"/>
      <c r="D63" s="64"/>
      <c r="E63" s="64"/>
      <c r="F63" s="64"/>
      <c r="G63" s="64"/>
      <c r="H63" s="64"/>
    </row>
  </sheetData>
  <sheetProtection/>
  <mergeCells count="1">
    <mergeCell ref="A63:H63"/>
  </mergeCells>
  <printOptions/>
  <pageMargins left="0.787401575" right="0.787401575" top="0.984251969" bottom="0.984251969" header="0.5" footer="0.5"/>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M67"/>
  <sheetViews>
    <sheetView zoomScalePageLayoutView="0" workbookViewId="0" topLeftCell="A1">
      <selection activeCell="A2" sqref="A2"/>
    </sheetView>
  </sheetViews>
  <sheetFormatPr defaultColWidth="11.421875" defaultRowHeight="12.75"/>
  <cols>
    <col min="1" max="1" width="30.00390625" style="0" customWidth="1"/>
    <col min="2" max="8" width="10.7109375" style="2" customWidth="1"/>
    <col min="9" max="9" width="10.7109375" style="1" customWidth="1"/>
    <col min="10" max="11" width="10.7109375" style="0" customWidth="1"/>
  </cols>
  <sheetData>
    <row r="1" ht="18">
      <c r="A1" s="13" t="s">
        <v>42</v>
      </c>
    </row>
    <row r="3" ht="15.75">
      <c r="A3" s="14" t="s">
        <v>119</v>
      </c>
    </row>
    <row r="5" ht="15.75">
      <c r="A5" s="5" t="s">
        <v>26</v>
      </c>
    </row>
    <row r="6" spans="1:9" s="22" customFormat="1" ht="12.75">
      <c r="A6" s="20"/>
      <c r="B6" s="21"/>
      <c r="C6" s="21"/>
      <c r="D6" s="21"/>
      <c r="E6" s="21"/>
      <c r="F6" s="21"/>
      <c r="G6" s="21"/>
      <c r="H6" s="21"/>
      <c r="I6" s="1"/>
    </row>
    <row r="7" ht="12.75">
      <c r="A7" s="3" t="s">
        <v>39</v>
      </c>
    </row>
    <row r="8" ht="12.75">
      <c r="A8" s="3" t="s">
        <v>24</v>
      </c>
    </row>
    <row r="9" ht="12.75">
      <c r="A9" s="3" t="s">
        <v>120</v>
      </c>
    </row>
    <row r="10" ht="12.75">
      <c r="A10" s="4" t="s">
        <v>25</v>
      </c>
    </row>
    <row r="11" ht="12.75">
      <c r="A11" s="2"/>
    </row>
    <row r="12" spans="1:11" ht="12.75">
      <c r="A12" s="3" t="s">
        <v>0</v>
      </c>
      <c r="B12" s="6">
        <v>1998</v>
      </c>
      <c r="C12" s="6">
        <v>1999</v>
      </c>
      <c r="D12" s="6">
        <v>2000</v>
      </c>
      <c r="E12" s="6">
        <v>2001</v>
      </c>
      <c r="F12" s="6">
        <v>2002</v>
      </c>
      <c r="G12" s="6">
        <v>2003</v>
      </c>
      <c r="H12" s="6">
        <v>2004</v>
      </c>
      <c r="I12" s="6">
        <v>2005</v>
      </c>
      <c r="J12" s="6">
        <v>2006</v>
      </c>
      <c r="K12" s="6">
        <v>2007</v>
      </c>
    </row>
    <row r="13" spans="1:11" ht="12.75">
      <c r="A13" s="3" t="s">
        <v>1</v>
      </c>
      <c r="B13" s="7">
        <v>1238007</v>
      </c>
      <c r="C13" s="7">
        <v>1151986</v>
      </c>
      <c r="D13" s="7">
        <v>1189655</v>
      </c>
      <c r="E13" s="7">
        <v>1356475</v>
      </c>
      <c r="F13" s="7">
        <v>1842506</v>
      </c>
      <c r="G13" s="7">
        <v>1590316</v>
      </c>
      <c r="H13" s="7">
        <v>1874348</v>
      </c>
      <c r="I13" s="7">
        <v>2010644</v>
      </c>
      <c r="J13" s="7">
        <v>2169081</v>
      </c>
      <c r="K13" s="7">
        <v>2173774.7846153867</v>
      </c>
    </row>
    <row r="14" spans="1:10" ht="12.75">
      <c r="A14" s="3"/>
      <c r="B14" s="8"/>
      <c r="C14" s="8"/>
      <c r="D14" s="8"/>
      <c r="E14" s="8"/>
      <c r="F14" s="8"/>
      <c r="G14" s="8"/>
      <c r="H14" s="8"/>
      <c r="J14" s="27"/>
    </row>
    <row r="15" spans="1:10" ht="12.75">
      <c r="A15" s="3" t="s">
        <v>2</v>
      </c>
      <c r="B15" s="8"/>
      <c r="C15" s="8"/>
      <c r="D15" s="8"/>
      <c r="E15" s="8"/>
      <c r="F15" s="8"/>
      <c r="G15" s="8"/>
      <c r="H15" s="8"/>
      <c r="J15" s="27"/>
    </row>
    <row r="16" spans="1:11" ht="12.75">
      <c r="A16" s="1" t="s">
        <v>3</v>
      </c>
      <c r="B16" s="8">
        <v>100171</v>
      </c>
      <c r="C16" s="8">
        <v>106013</v>
      </c>
      <c r="D16" s="8">
        <v>179748</v>
      </c>
      <c r="E16" s="8">
        <v>170008</v>
      </c>
      <c r="F16" s="8">
        <v>182451</v>
      </c>
      <c r="G16" s="8">
        <v>180531</v>
      </c>
      <c r="H16" s="8">
        <v>253268</v>
      </c>
      <c r="I16" s="8">
        <v>350386</v>
      </c>
      <c r="J16" s="25">
        <v>358142</v>
      </c>
      <c r="K16" s="25">
        <v>305976.792307692</v>
      </c>
    </row>
    <row r="17" spans="1:11" ht="12.75">
      <c r="A17" s="1" t="s">
        <v>4</v>
      </c>
      <c r="B17" s="8">
        <v>38487</v>
      </c>
      <c r="C17" s="8">
        <v>36416</v>
      </c>
      <c r="D17" s="8">
        <v>39006</v>
      </c>
      <c r="E17" s="8">
        <v>50363</v>
      </c>
      <c r="F17" s="8">
        <v>57790</v>
      </c>
      <c r="G17" s="8">
        <v>52307</v>
      </c>
      <c r="H17" s="8">
        <v>71180</v>
      </c>
      <c r="I17" s="8">
        <v>61195</v>
      </c>
      <c r="J17" s="25">
        <v>57613</v>
      </c>
      <c r="K17" s="25">
        <v>52531.59230769233</v>
      </c>
    </row>
    <row r="18" spans="1:11" ht="12.75">
      <c r="A18" s="1" t="s">
        <v>22</v>
      </c>
      <c r="B18" s="8"/>
      <c r="C18" s="8"/>
      <c r="D18" s="8"/>
      <c r="E18" s="8"/>
      <c r="F18" s="8"/>
      <c r="G18" s="8">
        <v>2572</v>
      </c>
      <c r="H18" s="8">
        <v>6226</v>
      </c>
      <c r="I18" s="8">
        <v>6871</v>
      </c>
      <c r="J18" s="25">
        <v>1055</v>
      </c>
      <c r="K18" s="25">
        <v>1063.8615384615387</v>
      </c>
    </row>
    <row r="19" spans="1:12" ht="12.75">
      <c r="A19" s="1" t="s">
        <v>78</v>
      </c>
      <c r="B19" s="8"/>
      <c r="C19" s="8"/>
      <c r="D19" s="8"/>
      <c r="E19" s="8"/>
      <c r="F19" s="8"/>
      <c r="G19" s="8"/>
      <c r="H19" s="8"/>
      <c r="I19" s="8">
        <v>3924</v>
      </c>
      <c r="J19" s="25">
        <v>4242</v>
      </c>
      <c r="K19" s="25">
        <v>4253.969230769234</v>
      </c>
      <c r="L19" s="25"/>
    </row>
    <row r="20" spans="1:11" ht="12.75">
      <c r="A20" s="1" t="s">
        <v>5</v>
      </c>
      <c r="B20" s="8">
        <v>4868</v>
      </c>
      <c r="C20" s="8">
        <v>11440</v>
      </c>
      <c r="D20" s="8">
        <v>6054</v>
      </c>
      <c r="E20" s="8">
        <v>11009</v>
      </c>
      <c r="F20" s="8">
        <v>22751</v>
      </c>
      <c r="G20" s="8">
        <v>13032</v>
      </c>
      <c r="H20" s="8">
        <v>17572</v>
      </c>
      <c r="I20" s="8">
        <v>22997</v>
      </c>
      <c r="J20" s="25">
        <v>24262</v>
      </c>
      <c r="K20" s="25">
        <v>12638.984615384594</v>
      </c>
    </row>
    <row r="21" spans="1:11" ht="12.75">
      <c r="A21" s="1" t="s">
        <v>6</v>
      </c>
      <c r="B21" s="8">
        <v>1149</v>
      </c>
      <c r="C21" s="8">
        <v>5760</v>
      </c>
      <c r="D21" s="8">
        <v>4396</v>
      </c>
      <c r="E21" s="8">
        <v>5231</v>
      </c>
      <c r="F21" s="8">
        <v>6524</v>
      </c>
      <c r="G21" s="8">
        <v>8579</v>
      </c>
      <c r="H21" s="8">
        <v>8450</v>
      </c>
      <c r="I21" s="8">
        <v>8264</v>
      </c>
      <c r="J21" s="25">
        <v>11321</v>
      </c>
      <c r="K21" s="25">
        <v>10604.3692307692</v>
      </c>
    </row>
    <row r="22" spans="1:11" ht="12.75">
      <c r="A22" s="1" t="s">
        <v>7</v>
      </c>
      <c r="B22" s="8">
        <v>29244</v>
      </c>
      <c r="C22" s="8">
        <v>26666</v>
      </c>
      <c r="D22" s="8">
        <v>29801</v>
      </c>
      <c r="E22" s="8">
        <v>30082</v>
      </c>
      <c r="F22" s="8">
        <v>38420</v>
      </c>
      <c r="G22" s="8">
        <v>41758</v>
      </c>
      <c r="H22" s="8">
        <v>48456</v>
      </c>
      <c r="I22" s="8">
        <v>45162</v>
      </c>
      <c r="J22" s="25">
        <v>43782</v>
      </c>
      <c r="K22" s="25">
        <v>44385.09230769232</v>
      </c>
    </row>
    <row r="23" spans="1:11" ht="12.75">
      <c r="A23" s="1" t="s">
        <v>8</v>
      </c>
      <c r="B23" s="8">
        <v>7312</v>
      </c>
      <c r="C23" s="8">
        <v>9267</v>
      </c>
      <c r="D23" s="8">
        <v>12114</v>
      </c>
      <c r="E23" s="8">
        <v>14830</v>
      </c>
      <c r="F23" s="8">
        <v>21645</v>
      </c>
      <c r="G23" s="8">
        <v>16032</v>
      </c>
      <c r="H23" s="8">
        <v>19000</v>
      </c>
      <c r="I23" s="8">
        <v>27146</v>
      </c>
      <c r="J23" s="25">
        <v>22287</v>
      </c>
      <c r="K23" s="25">
        <v>15235.023076923051</v>
      </c>
    </row>
    <row r="24" spans="1:11" ht="12.75">
      <c r="A24" s="1" t="s">
        <v>9</v>
      </c>
      <c r="B24" s="8">
        <v>152568</v>
      </c>
      <c r="C24" s="8">
        <v>145184</v>
      </c>
      <c r="D24" s="8">
        <v>120819</v>
      </c>
      <c r="E24" s="8">
        <v>178497</v>
      </c>
      <c r="F24" s="8">
        <v>198552</v>
      </c>
      <c r="G24" s="8">
        <v>178813</v>
      </c>
      <c r="H24" s="8">
        <v>172721</v>
      </c>
      <c r="I24" s="8">
        <v>202941</v>
      </c>
      <c r="J24" s="25">
        <v>206416</v>
      </c>
      <c r="K24" s="25">
        <v>207320.39230769218</v>
      </c>
    </row>
    <row r="25" spans="1:11" ht="12.75">
      <c r="A25" s="1" t="s">
        <v>76</v>
      </c>
      <c r="B25" s="8">
        <v>57271</v>
      </c>
      <c r="C25" s="8">
        <v>59783</v>
      </c>
      <c r="D25" s="8">
        <v>78696</v>
      </c>
      <c r="E25" s="8">
        <v>74712</v>
      </c>
      <c r="F25" s="8">
        <v>87185</v>
      </c>
      <c r="G25" s="8">
        <v>95375</v>
      </c>
      <c r="H25" s="8">
        <v>106246</v>
      </c>
      <c r="I25" s="8">
        <v>133294</v>
      </c>
      <c r="J25" s="25">
        <v>99179</v>
      </c>
      <c r="K25" s="25">
        <v>123712.70769230752</v>
      </c>
    </row>
    <row r="26" spans="1:11" ht="12.75">
      <c r="A26" s="1" t="s">
        <v>10</v>
      </c>
      <c r="B26" s="8">
        <v>76620</v>
      </c>
      <c r="C26" s="8">
        <v>65900</v>
      </c>
      <c r="D26" s="8">
        <v>76118</v>
      </c>
      <c r="E26" s="8">
        <v>72690</v>
      </c>
      <c r="F26" s="8">
        <v>112929</v>
      </c>
      <c r="G26" s="8">
        <v>124559</v>
      </c>
      <c r="H26" s="8">
        <v>150248</v>
      </c>
      <c r="I26" s="8">
        <v>158889</v>
      </c>
      <c r="J26" s="25">
        <v>179659</v>
      </c>
      <c r="K26" s="25">
        <v>168855.33076923093</v>
      </c>
    </row>
    <row r="27" spans="1:11" ht="12.75">
      <c r="A27" s="1" t="s">
        <v>11</v>
      </c>
      <c r="B27" s="8">
        <v>585042</v>
      </c>
      <c r="C27" s="8">
        <v>543098</v>
      </c>
      <c r="D27" s="8">
        <v>503696</v>
      </c>
      <c r="E27" s="8">
        <v>570390</v>
      </c>
      <c r="F27" s="8">
        <v>834224</v>
      </c>
      <c r="G27" s="8">
        <v>687237</v>
      </c>
      <c r="H27" s="8">
        <v>770740</v>
      </c>
      <c r="I27" s="8">
        <v>775229</v>
      </c>
      <c r="J27" s="25">
        <v>840697</v>
      </c>
      <c r="K27" s="25">
        <v>848815.7307692311</v>
      </c>
    </row>
    <row r="28" spans="1:11" ht="12.75">
      <c r="A28" s="1" t="s">
        <v>12</v>
      </c>
      <c r="B28" s="8">
        <v>93280</v>
      </c>
      <c r="C28" s="8">
        <v>104907</v>
      </c>
      <c r="D28" s="8">
        <v>91297</v>
      </c>
      <c r="E28" s="8">
        <v>117192</v>
      </c>
      <c r="F28" s="8">
        <v>117309</v>
      </c>
      <c r="G28" s="8">
        <v>154623</v>
      </c>
      <c r="H28" s="8">
        <v>153503</v>
      </c>
      <c r="I28" s="8">
        <v>231002</v>
      </c>
      <c r="J28" s="25">
        <v>168825</v>
      </c>
      <c r="K28" s="25">
        <v>166321.06153846136</v>
      </c>
    </row>
    <row r="29" spans="1:11" ht="13.5" thickBot="1">
      <c r="A29" s="3" t="s">
        <v>13</v>
      </c>
      <c r="B29" s="9">
        <f aca="true" t="shared" si="0" ref="B29:G29">SUM(B16:B28)</f>
        <v>1146012</v>
      </c>
      <c r="C29" s="9">
        <f t="shared" si="0"/>
        <v>1114434</v>
      </c>
      <c r="D29" s="9">
        <f t="shared" si="0"/>
        <v>1141745</v>
      </c>
      <c r="E29" s="9">
        <f t="shared" si="0"/>
        <v>1295004</v>
      </c>
      <c r="F29" s="9">
        <f t="shared" si="0"/>
        <v>1679780</v>
      </c>
      <c r="G29" s="9">
        <f t="shared" si="0"/>
        <v>1555418</v>
      </c>
      <c r="H29" s="9">
        <f>SUM(H16:H28)</f>
        <v>1777610</v>
      </c>
      <c r="I29" s="9">
        <f>SUM(I16:I28)</f>
        <v>2027300</v>
      </c>
      <c r="J29" s="9">
        <f>SUM(J16:J28)</f>
        <v>2017480</v>
      </c>
      <c r="K29" s="9">
        <f>SUM(K16:K28)</f>
        <v>1961714.9076923074</v>
      </c>
    </row>
    <row r="30" spans="1:13" ht="13.5" thickTop="1">
      <c r="A30" s="1"/>
      <c r="B30" s="8"/>
      <c r="C30" s="8"/>
      <c r="D30" s="8"/>
      <c r="E30" s="8"/>
      <c r="F30" s="8"/>
      <c r="G30" s="8"/>
      <c r="H30" s="8"/>
      <c r="L30" s="25"/>
      <c r="M30" s="25"/>
    </row>
    <row r="31" spans="1:12" ht="12.75">
      <c r="A31" s="3" t="s">
        <v>14</v>
      </c>
      <c r="B31" s="7">
        <f aca="true" t="shared" si="1" ref="B31:G31">B13-B29</f>
        <v>91995</v>
      </c>
      <c r="C31" s="7">
        <f t="shared" si="1"/>
        <v>37552</v>
      </c>
      <c r="D31" s="7">
        <f t="shared" si="1"/>
        <v>47910</v>
      </c>
      <c r="E31" s="7">
        <f t="shared" si="1"/>
        <v>61471</v>
      </c>
      <c r="F31" s="7">
        <f t="shared" si="1"/>
        <v>162726</v>
      </c>
      <c r="G31" s="7">
        <f t="shared" si="1"/>
        <v>34898</v>
      </c>
      <c r="H31" s="7">
        <f>H13-H29</f>
        <v>96738</v>
      </c>
      <c r="I31" s="7">
        <f>I13-I29</f>
        <v>-16656</v>
      </c>
      <c r="J31" s="7">
        <f>J13-J29</f>
        <v>151601</v>
      </c>
      <c r="K31" s="7">
        <f>K13-K29</f>
        <v>212059.87692307937</v>
      </c>
      <c r="L31" s="25"/>
    </row>
    <row r="32" spans="1:11" ht="12.75">
      <c r="A32" s="3" t="s">
        <v>15</v>
      </c>
      <c r="B32" s="10">
        <f aca="true" t="shared" si="2" ref="B32:K32">(B31/B13)*100</f>
        <v>7.430894978784449</v>
      </c>
      <c r="C32" s="10">
        <f t="shared" si="2"/>
        <v>3.25976183738344</v>
      </c>
      <c r="D32" s="10">
        <f t="shared" si="2"/>
        <v>4.027217974959127</v>
      </c>
      <c r="E32" s="10">
        <f t="shared" si="2"/>
        <v>4.531672164986454</v>
      </c>
      <c r="F32" s="10">
        <f t="shared" si="2"/>
        <v>8.831775853104414</v>
      </c>
      <c r="G32" s="10">
        <f t="shared" si="2"/>
        <v>2.1944066462262843</v>
      </c>
      <c r="H32" s="10">
        <f t="shared" si="2"/>
        <v>5.1611547055296025</v>
      </c>
      <c r="I32" s="10">
        <f t="shared" si="2"/>
        <v>-0.828391301493452</v>
      </c>
      <c r="J32" s="10">
        <f t="shared" si="2"/>
        <v>6.989181132470387</v>
      </c>
      <c r="K32" s="10">
        <f t="shared" si="2"/>
        <v>9.755374771292134</v>
      </c>
    </row>
    <row r="33" spans="1:12" ht="12.75">
      <c r="A33" s="1"/>
      <c r="B33" s="11"/>
      <c r="C33" s="11"/>
      <c r="D33" s="11"/>
      <c r="E33" s="11"/>
      <c r="F33" s="11"/>
      <c r="G33" s="11"/>
      <c r="H33" s="11"/>
      <c r="L33" s="25"/>
    </row>
    <row r="34" spans="1:12" ht="12.75">
      <c r="A34" s="1" t="s">
        <v>16</v>
      </c>
      <c r="B34" s="8">
        <v>1092</v>
      </c>
      <c r="C34" s="8"/>
      <c r="D34" s="8"/>
      <c r="E34" s="8"/>
      <c r="F34" s="8"/>
      <c r="G34" s="8"/>
      <c r="H34" s="8"/>
      <c r="L34" s="25"/>
    </row>
    <row r="35" spans="1:11" ht="12.75">
      <c r="A35" s="1" t="s">
        <v>17</v>
      </c>
      <c r="B35" s="8">
        <v>2943</v>
      </c>
      <c r="C35" s="8">
        <v>6265</v>
      </c>
      <c r="D35" s="8">
        <v>9045</v>
      </c>
      <c r="E35" s="8">
        <v>8927</v>
      </c>
      <c r="F35" s="8">
        <v>14486</v>
      </c>
      <c r="G35" s="8">
        <v>21223</v>
      </c>
      <c r="H35" s="8">
        <v>1746</v>
      </c>
      <c r="I35" s="8">
        <v>4379</v>
      </c>
      <c r="J35" s="25">
        <v>5973</v>
      </c>
      <c r="K35" s="25">
        <v>7506.084615384615</v>
      </c>
    </row>
    <row r="36" spans="1:12" ht="12.75">
      <c r="A36" s="1" t="s">
        <v>18</v>
      </c>
      <c r="B36" s="8">
        <v>51334</v>
      </c>
      <c r="C36" s="8">
        <v>49761</v>
      </c>
      <c r="D36" s="8">
        <v>64374</v>
      </c>
      <c r="E36" s="8">
        <v>97904</v>
      </c>
      <c r="F36" s="8">
        <v>87003</v>
      </c>
      <c r="G36" s="8">
        <v>96574</v>
      </c>
      <c r="H36" s="8">
        <v>55753</v>
      </c>
      <c r="I36" s="8">
        <v>90955</v>
      </c>
      <c r="J36" s="25">
        <v>74886</v>
      </c>
      <c r="K36" s="25">
        <v>95109.88461538446</v>
      </c>
      <c r="L36" s="25"/>
    </row>
    <row r="37" spans="1:11" ht="13.5" thickBot="1">
      <c r="A37" s="1" t="s">
        <v>19</v>
      </c>
      <c r="B37" s="9">
        <f aca="true" t="shared" si="3" ref="B37:I37">B34+B35-B36</f>
        <v>-47299</v>
      </c>
      <c r="C37" s="9">
        <f t="shared" si="3"/>
        <v>-43496</v>
      </c>
      <c r="D37" s="9">
        <f t="shared" si="3"/>
        <v>-55329</v>
      </c>
      <c r="E37" s="9">
        <f t="shared" si="3"/>
        <v>-88977</v>
      </c>
      <c r="F37" s="9">
        <f t="shared" si="3"/>
        <v>-72517</v>
      </c>
      <c r="G37" s="9">
        <f t="shared" si="3"/>
        <v>-75351</v>
      </c>
      <c r="H37" s="9">
        <f t="shared" si="3"/>
        <v>-54007</v>
      </c>
      <c r="I37" s="9">
        <f t="shared" si="3"/>
        <v>-86576</v>
      </c>
      <c r="J37" s="9">
        <f>J34+J35-J36</f>
        <v>-68913</v>
      </c>
      <c r="K37" s="9">
        <f>K34+K35-K36</f>
        <v>-87603.79999999984</v>
      </c>
    </row>
    <row r="38" spans="1:12" ht="13.5" thickTop="1">
      <c r="A38" s="1"/>
      <c r="B38" s="8"/>
      <c r="C38" s="8"/>
      <c r="D38" s="8"/>
      <c r="E38" s="8"/>
      <c r="F38" s="8"/>
      <c r="G38" s="8"/>
      <c r="H38" s="8"/>
      <c r="L38" s="25"/>
    </row>
    <row r="39" spans="1:11" ht="12.75">
      <c r="A39" s="3" t="s">
        <v>23</v>
      </c>
      <c r="B39" s="7">
        <f aca="true" t="shared" si="4" ref="B39:I39">B31+B37</f>
        <v>44696</v>
      </c>
      <c r="C39" s="7">
        <f t="shared" si="4"/>
        <v>-5944</v>
      </c>
      <c r="D39" s="7">
        <f t="shared" si="4"/>
        <v>-7419</v>
      </c>
      <c r="E39" s="7">
        <f t="shared" si="4"/>
        <v>-27506</v>
      </c>
      <c r="F39" s="7">
        <f t="shared" si="4"/>
        <v>90209</v>
      </c>
      <c r="G39" s="7">
        <f t="shared" si="4"/>
        <v>-40453</v>
      </c>
      <c r="H39" s="7">
        <f t="shared" si="4"/>
        <v>42731</v>
      </c>
      <c r="I39" s="7">
        <f t="shared" si="4"/>
        <v>-103232</v>
      </c>
      <c r="J39" s="7">
        <f>J31+J37</f>
        <v>82688</v>
      </c>
      <c r="K39" s="7">
        <f>K31+K37</f>
        <v>124456.07692307953</v>
      </c>
    </row>
    <row r="40" spans="1:12" ht="12.75">
      <c r="A40" s="1"/>
      <c r="B40" s="8"/>
      <c r="C40" s="8"/>
      <c r="D40" s="8"/>
      <c r="E40" s="8"/>
      <c r="F40" s="8"/>
      <c r="G40" s="8"/>
      <c r="H40" s="8"/>
      <c r="L40" s="25"/>
    </row>
    <row r="41" spans="1:12" ht="12.75">
      <c r="A41" s="1"/>
      <c r="B41" s="8"/>
      <c r="C41" s="8"/>
      <c r="D41" s="8"/>
      <c r="E41" s="8"/>
      <c r="F41" s="8"/>
      <c r="G41" s="8"/>
      <c r="H41" s="8"/>
      <c r="L41" s="25"/>
    </row>
    <row r="42" spans="1:12" ht="12.75">
      <c r="A42" s="28" t="s">
        <v>94</v>
      </c>
      <c r="B42" s="8"/>
      <c r="C42" s="8"/>
      <c r="D42" s="8"/>
      <c r="E42" s="8"/>
      <c r="F42" s="8"/>
      <c r="G42" s="8"/>
      <c r="H42" s="8"/>
      <c r="L42" s="25"/>
    </row>
    <row r="43" spans="1:12" ht="12.75">
      <c r="A43" s="1" t="s">
        <v>82</v>
      </c>
      <c r="B43" s="25">
        <v>793934</v>
      </c>
      <c r="C43" s="25">
        <v>884699</v>
      </c>
      <c r="D43" s="25">
        <v>814633</v>
      </c>
      <c r="E43" s="25">
        <v>1173975</v>
      </c>
      <c r="F43" s="25">
        <v>1161678</v>
      </c>
      <c r="G43" s="25">
        <v>1522533</v>
      </c>
      <c r="H43" s="25">
        <v>1269983</v>
      </c>
      <c r="I43" s="25">
        <v>2027493</v>
      </c>
      <c r="J43" s="25">
        <v>1332618</v>
      </c>
      <c r="K43" s="46">
        <v>1234115.76923077</v>
      </c>
      <c r="L43" s="25"/>
    </row>
    <row r="44" spans="1:12" ht="12.75">
      <c r="A44" s="1" t="s">
        <v>83</v>
      </c>
      <c r="B44" s="25"/>
      <c r="C44" s="25"/>
      <c r="D44" s="25"/>
      <c r="E44" s="25"/>
      <c r="F44" s="25">
        <v>106954</v>
      </c>
      <c r="G44" s="25">
        <v>241769</v>
      </c>
      <c r="H44" s="25">
        <v>123792</v>
      </c>
      <c r="I44" s="25">
        <v>264955</v>
      </c>
      <c r="J44" s="25">
        <v>325724</v>
      </c>
      <c r="K44" s="46">
        <v>410512.338461538</v>
      </c>
      <c r="L44" s="25"/>
    </row>
    <row r="45" spans="1:12" ht="12.75">
      <c r="A45" s="3" t="s">
        <v>84</v>
      </c>
      <c r="B45" s="32"/>
      <c r="C45" s="32"/>
      <c r="D45" s="32"/>
      <c r="E45" s="32"/>
      <c r="F45" s="32">
        <v>1268633</v>
      </c>
      <c r="G45" s="32">
        <v>1764302</v>
      </c>
      <c r="H45" s="32">
        <v>1393774</v>
      </c>
      <c r="I45" s="32">
        <v>2292448</v>
      </c>
      <c r="J45" s="32">
        <v>1658342</v>
      </c>
      <c r="K45" s="47">
        <v>1644628.10769231</v>
      </c>
      <c r="L45" s="25"/>
    </row>
    <row r="46" spans="1:12" ht="12.75">
      <c r="A46" s="1" t="s">
        <v>85</v>
      </c>
      <c r="B46" s="32"/>
      <c r="C46" s="32"/>
      <c r="D46" s="32"/>
      <c r="E46" s="32"/>
      <c r="F46" s="32">
        <v>416208</v>
      </c>
      <c r="G46" s="32">
        <v>475410</v>
      </c>
      <c r="H46" s="32">
        <v>376149</v>
      </c>
      <c r="I46" s="32">
        <v>393843</v>
      </c>
      <c r="J46" s="25">
        <v>611948</v>
      </c>
      <c r="K46" s="46">
        <v>487769.030769231</v>
      </c>
      <c r="L46" s="25"/>
    </row>
    <row r="47" spans="1:12" ht="13.5" thickBot="1">
      <c r="A47" s="3" t="s">
        <v>86</v>
      </c>
      <c r="B47" s="33"/>
      <c r="C47" s="33"/>
      <c r="D47" s="33"/>
      <c r="E47" s="33"/>
      <c r="F47" s="33">
        <v>1684840</v>
      </c>
      <c r="G47" s="33">
        <v>2239712</v>
      </c>
      <c r="H47" s="33">
        <v>1769923</v>
      </c>
      <c r="I47" s="33">
        <v>2686291</v>
      </c>
      <c r="J47" s="33">
        <v>2270290</v>
      </c>
      <c r="K47" s="48">
        <v>2132397.13846154</v>
      </c>
      <c r="L47" s="25"/>
    </row>
    <row r="48" spans="1:12" ht="13.5" thickTop="1">
      <c r="A48" s="3"/>
      <c r="B48" s="25"/>
      <c r="C48" s="25"/>
      <c r="D48" s="25"/>
      <c r="E48" s="25"/>
      <c r="F48" s="25"/>
      <c r="G48" s="25"/>
      <c r="H48" s="25"/>
      <c r="I48" s="25"/>
      <c r="L48" s="25"/>
    </row>
    <row r="49" spans="1:12" ht="12.75">
      <c r="A49" s="1" t="s">
        <v>87</v>
      </c>
      <c r="B49" s="25"/>
      <c r="C49" s="25"/>
      <c r="D49" s="25"/>
      <c r="E49" s="25"/>
      <c r="F49" s="25">
        <v>213667</v>
      </c>
      <c r="G49" s="25">
        <v>571939</v>
      </c>
      <c r="H49" s="25">
        <v>364651</v>
      </c>
      <c r="I49" s="25">
        <v>239427</v>
      </c>
      <c r="J49" s="25">
        <v>428072</v>
      </c>
      <c r="K49" s="46">
        <v>190710.576923077</v>
      </c>
      <c r="L49" s="25"/>
    </row>
    <row r="50" spans="1:12" ht="12.75">
      <c r="A50" s="1" t="s">
        <v>88</v>
      </c>
      <c r="B50" s="25">
        <v>700614</v>
      </c>
      <c r="C50" s="25">
        <v>610982</v>
      </c>
      <c r="D50" s="25">
        <v>703505</v>
      </c>
      <c r="E50" s="25">
        <v>867395</v>
      </c>
      <c r="F50" s="25">
        <v>963124</v>
      </c>
      <c r="G50" s="25">
        <v>1305053</v>
      </c>
      <c r="H50" s="25">
        <v>1086227</v>
      </c>
      <c r="I50" s="25">
        <v>2030438</v>
      </c>
      <c r="J50" s="25">
        <v>1344070</v>
      </c>
      <c r="K50" s="46">
        <v>1521044.36923077</v>
      </c>
      <c r="L50" s="25"/>
    </row>
    <row r="51" spans="1:12" ht="12.75">
      <c r="A51" s="1" t="s">
        <v>89</v>
      </c>
      <c r="B51" s="25">
        <v>133726</v>
      </c>
      <c r="C51" s="25">
        <v>180927</v>
      </c>
      <c r="D51" s="25">
        <v>187127</v>
      </c>
      <c r="E51" s="25">
        <v>247659</v>
      </c>
      <c r="F51" s="25">
        <v>508050</v>
      </c>
      <c r="G51" s="25">
        <v>362721</v>
      </c>
      <c r="H51" s="25">
        <v>319046</v>
      </c>
      <c r="I51" s="25">
        <v>416426</v>
      </c>
      <c r="J51" s="25">
        <v>498148</v>
      </c>
      <c r="K51" s="46">
        <v>420642.192307692</v>
      </c>
      <c r="L51" s="25"/>
    </row>
    <row r="52" spans="1:12" ht="13.5" thickBot="1">
      <c r="A52" s="3" t="s">
        <v>90</v>
      </c>
      <c r="B52" s="33"/>
      <c r="C52" s="33"/>
      <c r="D52" s="33"/>
      <c r="E52" s="33"/>
      <c r="F52" s="33">
        <v>1684840</v>
      </c>
      <c r="G52" s="33">
        <v>2239712</v>
      </c>
      <c r="H52" s="33">
        <v>1769923</v>
      </c>
      <c r="I52" s="33">
        <v>2686291</v>
      </c>
      <c r="J52" s="33">
        <v>2270290</v>
      </c>
      <c r="K52" s="48">
        <v>2132397.13846154</v>
      </c>
      <c r="L52" s="25"/>
    </row>
    <row r="53" spans="1:12" ht="13.5" thickTop="1">
      <c r="A53" s="3"/>
      <c r="B53" s="25"/>
      <c r="C53" s="25"/>
      <c r="D53" s="25"/>
      <c r="E53" s="25"/>
      <c r="F53" s="25"/>
      <c r="G53" s="25"/>
      <c r="H53" s="25"/>
      <c r="I53" s="25"/>
      <c r="L53" s="25"/>
    </row>
    <row r="54" spans="1:12" s="36" customFormat="1" ht="12.75">
      <c r="A54" s="3" t="s">
        <v>91</v>
      </c>
      <c r="B54" s="34"/>
      <c r="C54" s="34"/>
      <c r="D54" s="34"/>
      <c r="E54" s="34"/>
      <c r="F54" s="35">
        <v>10.518031385769568</v>
      </c>
      <c r="G54" s="35">
        <v>2.5057239502221713</v>
      </c>
      <c r="H54" s="35">
        <v>5.5643098598074605</v>
      </c>
      <c r="I54" s="35">
        <v>-0.45702420177114095</v>
      </c>
      <c r="J54" s="35">
        <v>6.94069920582</v>
      </c>
      <c r="K54" s="35">
        <v>10.2966755252</v>
      </c>
      <c r="L54" s="37"/>
    </row>
    <row r="55" spans="1:12" ht="12.75">
      <c r="A55" s="1"/>
      <c r="F55" s="31"/>
      <c r="G55" s="31"/>
      <c r="H55" s="31"/>
      <c r="I55" s="31"/>
      <c r="L55" s="25"/>
    </row>
    <row r="56" spans="1:12" ht="12.75">
      <c r="A56" s="1" t="s">
        <v>92</v>
      </c>
      <c r="B56" s="25">
        <v>4706961</v>
      </c>
      <c r="C56" s="25">
        <v>5161770</v>
      </c>
      <c r="D56" s="25">
        <v>5928457</v>
      </c>
      <c r="E56" s="25">
        <v>6012542</v>
      </c>
      <c r="F56" s="25">
        <v>7298190</v>
      </c>
      <c r="G56" s="25">
        <v>6861508</v>
      </c>
      <c r="H56" s="25">
        <v>7874471</v>
      </c>
      <c r="I56" s="25">
        <v>9566731</v>
      </c>
      <c r="J56" s="25">
        <v>8946070.1</v>
      </c>
      <c r="K56" s="46">
        <v>8133517.97692308</v>
      </c>
      <c r="L56" s="25"/>
    </row>
    <row r="57" spans="1:12" ht="12.75">
      <c r="A57" s="1"/>
      <c r="B57" t="s">
        <v>77</v>
      </c>
      <c r="C57" t="s">
        <v>77</v>
      </c>
      <c r="D57" t="s">
        <v>77</v>
      </c>
      <c r="E57" t="s">
        <v>77</v>
      </c>
      <c r="F57" t="s">
        <v>77</v>
      </c>
      <c r="G57" t="s">
        <v>77</v>
      </c>
      <c r="H57" s="8"/>
      <c r="L57" s="25"/>
    </row>
    <row r="58" spans="1:12" ht="12.75">
      <c r="A58" s="1" t="s">
        <v>93</v>
      </c>
      <c r="B58" s="29"/>
      <c r="C58" s="29"/>
      <c r="D58" s="29"/>
      <c r="E58" s="29"/>
      <c r="F58" s="29"/>
      <c r="G58">
        <v>275</v>
      </c>
      <c r="H58">
        <v>265</v>
      </c>
      <c r="I58">
        <v>257</v>
      </c>
      <c r="J58">
        <v>254</v>
      </c>
      <c r="K58" s="46">
        <v>238.038461538462</v>
      </c>
      <c r="L58" s="25"/>
    </row>
    <row r="59" spans="1:8" ht="12.75">
      <c r="A59" s="1"/>
      <c r="B59" s="12"/>
      <c r="C59" s="12"/>
      <c r="D59" s="12"/>
      <c r="E59" s="12"/>
      <c r="F59" s="12"/>
      <c r="G59" s="12"/>
      <c r="H59" s="12"/>
    </row>
    <row r="60" spans="1:12" ht="12.75">
      <c r="A60" s="3" t="s">
        <v>20</v>
      </c>
      <c r="B60" s="8">
        <v>38</v>
      </c>
      <c r="C60" s="8">
        <v>42</v>
      </c>
      <c r="D60" s="8">
        <v>46</v>
      </c>
      <c r="E60" s="8">
        <v>45</v>
      </c>
      <c r="F60" s="8">
        <v>31</v>
      </c>
      <c r="G60" s="8">
        <v>53</v>
      </c>
      <c r="H60" s="8">
        <v>51</v>
      </c>
      <c r="I60" s="1">
        <v>46</v>
      </c>
      <c r="J60">
        <v>49</v>
      </c>
      <c r="K60" s="46">
        <v>47</v>
      </c>
      <c r="L60" s="25"/>
    </row>
    <row r="61" spans="1:11" ht="12.75">
      <c r="A61" s="3" t="s">
        <v>21</v>
      </c>
      <c r="B61" s="8">
        <v>252</v>
      </c>
      <c r="C61" s="8">
        <v>238</v>
      </c>
      <c r="D61" s="8">
        <v>239</v>
      </c>
      <c r="E61" s="8">
        <v>223</v>
      </c>
      <c r="F61" s="8">
        <v>143</v>
      </c>
      <c r="G61" s="8">
        <v>157</v>
      </c>
      <c r="H61" s="8">
        <v>145</v>
      </c>
      <c r="I61" s="1">
        <v>124</v>
      </c>
      <c r="J61">
        <v>123</v>
      </c>
      <c r="K61" s="46">
        <v>130</v>
      </c>
    </row>
    <row r="62" ht="12.75">
      <c r="L62" s="25"/>
    </row>
    <row r="64" ht="12.75">
      <c r="L64" s="25"/>
    </row>
    <row r="66" ht="12.75">
      <c r="L66" s="25"/>
    </row>
    <row r="67" ht="12.75">
      <c r="L67" s="25"/>
    </row>
  </sheetData>
  <sheetProtection/>
  <printOptions/>
  <pageMargins left="0.787401575" right="0.787401575" top="0.984251969" bottom="0.984251969" header="0.5" footer="0.5"/>
  <pageSetup fitToHeight="1" fitToWidth="1" horizontalDpi="300" verticalDpi="300" orientation="landscape"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K65"/>
  <sheetViews>
    <sheetView zoomScalePageLayoutView="0" workbookViewId="0" topLeftCell="A1">
      <selection activeCell="A2" sqref="A2"/>
    </sheetView>
  </sheetViews>
  <sheetFormatPr defaultColWidth="11.421875" defaultRowHeight="12.75"/>
  <cols>
    <col min="1" max="1" width="29.57421875" style="0" customWidth="1"/>
    <col min="2" max="8" width="11.28125" style="2" customWidth="1"/>
    <col min="9" max="9" width="11.28125" style="1" customWidth="1"/>
    <col min="10" max="11" width="11.28125" style="0" customWidth="1"/>
  </cols>
  <sheetData>
    <row r="1" ht="18">
      <c r="A1" s="13" t="s">
        <v>42</v>
      </c>
    </row>
    <row r="3" ht="15.75">
      <c r="A3" s="14" t="s">
        <v>119</v>
      </c>
    </row>
    <row r="5" ht="18.75">
      <c r="A5" s="5" t="s">
        <v>74</v>
      </c>
    </row>
    <row r="6" spans="1:9" s="22" customFormat="1" ht="12.75">
      <c r="A6" s="20"/>
      <c r="B6" s="21"/>
      <c r="C6" s="21"/>
      <c r="D6" s="21"/>
      <c r="E6" s="21"/>
      <c r="F6" s="21"/>
      <c r="G6" s="21"/>
      <c r="H6" s="21"/>
      <c r="I6" s="1"/>
    </row>
    <row r="7" ht="12.75">
      <c r="A7" s="3" t="s">
        <v>39</v>
      </c>
    </row>
    <row r="8" ht="12.75">
      <c r="A8" s="3" t="s">
        <v>24</v>
      </c>
    </row>
    <row r="9" ht="12.75">
      <c r="A9" s="3" t="s">
        <v>120</v>
      </c>
    </row>
    <row r="10" ht="12.75">
      <c r="A10" s="4" t="s">
        <v>25</v>
      </c>
    </row>
    <row r="11" ht="12.75">
      <c r="A11" s="2"/>
    </row>
    <row r="12" spans="1:11" ht="14.25">
      <c r="A12" s="3" t="s">
        <v>0</v>
      </c>
      <c r="B12" s="6">
        <v>1998</v>
      </c>
      <c r="C12" s="6">
        <v>1999</v>
      </c>
      <c r="D12" s="6">
        <v>2000</v>
      </c>
      <c r="E12" s="6">
        <v>2001</v>
      </c>
      <c r="F12" s="6">
        <v>2002</v>
      </c>
      <c r="G12" s="6">
        <v>2003</v>
      </c>
      <c r="H12" s="6">
        <v>2004</v>
      </c>
      <c r="I12" s="6">
        <v>2005</v>
      </c>
      <c r="J12" s="6">
        <v>2006</v>
      </c>
      <c r="K12" s="54" t="s">
        <v>115</v>
      </c>
    </row>
    <row r="13" spans="1:11" ht="12.75">
      <c r="A13" s="3" t="s">
        <v>1</v>
      </c>
      <c r="B13" s="7">
        <v>19474033</v>
      </c>
      <c r="C13" s="7">
        <v>22095361</v>
      </c>
      <c r="D13" s="7">
        <v>22395733</v>
      </c>
      <c r="E13" s="7">
        <v>25006739</v>
      </c>
      <c r="F13" s="7">
        <v>23549571</v>
      </c>
      <c r="G13" s="7">
        <v>32508325</v>
      </c>
      <c r="H13" s="7">
        <v>29559899</v>
      </c>
      <c r="I13" s="7">
        <v>31364984</v>
      </c>
      <c r="J13" s="7">
        <v>40610860</v>
      </c>
      <c r="K13" s="50" t="s">
        <v>114</v>
      </c>
    </row>
    <row r="14" spans="1:8" ht="12.75">
      <c r="A14" s="3"/>
      <c r="B14" s="8"/>
      <c r="C14" s="8"/>
      <c r="D14" s="8"/>
      <c r="E14" s="8"/>
      <c r="F14" s="8"/>
      <c r="G14" s="8"/>
      <c r="H14" s="8"/>
    </row>
    <row r="15" spans="1:8" ht="12.75">
      <c r="A15" s="3" t="s">
        <v>2</v>
      </c>
      <c r="B15" s="8"/>
      <c r="C15" s="8"/>
      <c r="D15" s="8"/>
      <c r="E15" s="8"/>
      <c r="F15" s="8"/>
      <c r="G15" s="8"/>
      <c r="H15" s="8"/>
    </row>
    <row r="16" spans="1:11" ht="12.75">
      <c r="A16" s="1" t="s">
        <v>3</v>
      </c>
      <c r="B16" s="8">
        <v>1816313</v>
      </c>
      <c r="C16" s="8">
        <v>2283003</v>
      </c>
      <c r="D16" s="8">
        <v>4447643</v>
      </c>
      <c r="E16" s="8">
        <v>5161391</v>
      </c>
      <c r="F16" s="8">
        <v>5261118</v>
      </c>
      <c r="G16" s="8">
        <v>8051533</v>
      </c>
      <c r="H16" s="8">
        <v>9115519</v>
      </c>
      <c r="I16" s="8">
        <v>10959140</v>
      </c>
      <c r="J16" s="25">
        <v>15797231</v>
      </c>
      <c r="K16" s="51" t="s">
        <v>114</v>
      </c>
    </row>
    <row r="17" spans="1:11" ht="12.75">
      <c r="A17" s="1" t="s">
        <v>4</v>
      </c>
      <c r="B17" s="8">
        <v>599154</v>
      </c>
      <c r="C17" s="8">
        <v>701480</v>
      </c>
      <c r="D17" s="8">
        <v>737038</v>
      </c>
      <c r="E17" s="8">
        <v>918596</v>
      </c>
      <c r="F17" s="8">
        <v>723370</v>
      </c>
      <c r="G17" s="8">
        <v>1051558</v>
      </c>
      <c r="H17" s="8">
        <v>1077228</v>
      </c>
      <c r="I17" s="8">
        <v>953071</v>
      </c>
      <c r="J17" s="25">
        <v>1052903</v>
      </c>
      <c r="K17" s="51" t="s">
        <v>114</v>
      </c>
    </row>
    <row r="18" spans="1:11" ht="12.75">
      <c r="A18" s="1" t="s">
        <v>22</v>
      </c>
      <c r="B18" s="8"/>
      <c r="C18" s="8"/>
      <c r="D18" s="8"/>
      <c r="E18" s="8"/>
      <c r="F18" s="8"/>
      <c r="G18" s="8">
        <v>52569</v>
      </c>
      <c r="H18" s="8">
        <v>95240</v>
      </c>
      <c r="I18" s="8">
        <v>108918</v>
      </c>
      <c r="J18" s="25">
        <v>22695</v>
      </c>
      <c r="K18" s="51" t="s">
        <v>114</v>
      </c>
    </row>
    <row r="19" spans="1:11" ht="12.75">
      <c r="A19" s="1" t="s">
        <v>78</v>
      </c>
      <c r="B19" s="8"/>
      <c r="C19" s="8"/>
      <c r="D19" s="8"/>
      <c r="E19" s="8"/>
      <c r="F19" s="8"/>
      <c r="G19" s="8"/>
      <c r="H19" s="8"/>
      <c r="I19" s="8">
        <v>53436</v>
      </c>
      <c r="J19" s="25">
        <v>78789</v>
      </c>
      <c r="K19" s="51" t="s">
        <v>114</v>
      </c>
    </row>
    <row r="20" spans="1:11" ht="12.75">
      <c r="A20" s="1" t="s">
        <v>5</v>
      </c>
      <c r="B20" s="8">
        <v>242481</v>
      </c>
      <c r="C20" s="8">
        <v>351480</v>
      </c>
      <c r="D20" s="8">
        <v>322121</v>
      </c>
      <c r="E20" s="8">
        <v>507621</v>
      </c>
      <c r="F20" s="8">
        <v>622975</v>
      </c>
      <c r="G20" s="8">
        <v>1019326</v>
      </c>
      <c r="H20" s="8">
        <v>553557</v>
      </c>
      <c r="I20" s="8">
        <v>662814</v>
      </c>
      <c r="J20" s="25">
        <v>765649</v>
      </c>
      <c r="K20" s="51" t="s">
        <v>114</v>
      </c>
    </row>
    <row r="21" spans="1:11" ht="12.75">
      <c r="A21" s="1" t="s">
        <v>6</v>
      </c>
      <c r="B21" s="8">
        <v>100695</v>
      </c>
      <c r="C21" s="8">
        <v>67416</v>
      </c>
      <c r="D21" s="8">
        <v>119673</v>
      </c>
      <c r="E21" s="8">
        <v>137441</v>
      </c>
      <c r="F21" s="8">
        <v>142377</v>
      </c>
      <c r="G21" s="8">
        <v>175984</v>
      </c>
      <c r="H21" s="8">
        <v>186558</v>
      </c>
      <c r="I21" s="8">
        <v>176783</v>
      </c>
      <c r="J21" s="25">
        <v>205736</v>
      </c>
      <c r="K21" s="51" t="s">
        <v>114</v>
      </c>
    </row>
    <row r="22" spans="1:11" ht="12.75">
      <c r="A22" s="1" t="s">
        <v>7</v>
      </c>
      <c r="B22" s="8">
        <v>380455</v>
      </c>
      <c r="C22" s="8">
        <v>475778</v>
      </c>
      <c r="D22" s="8">
        <v>421286</v>
      </c>
      <c r="E22" s="8">
        <v>371054</v>
      </c>
      <c r="F22" s="8">
        <v>451841</v>
      </c>
      <c r="G22" s="8">
        <v>600749</v>
      </c>
      <c r="H22" s="8">
        <v>614798</v>
      </c>
      <c r="I22" s="8">
        <v>512481</v>
      </c>
      <c r="J22" s="25">
        <v>434073</v>
      </c>
      <c r="K22" s="51" t="s">
        <v>114</v>
      </c>
    </row>
    <row r="23" spans="1:11" ht="12.75">
      <c r="A23" s="1" t="s">
        <v>8</v>
      </c>
      <c r="B23" s="8">
        <v>113863</v>
      </c>
      <c r="C23" s="8">
        <v>173264</v>
      </c>
      <c r="D23" s="8">
        <v>233209</v>
      </c>
      <c r="E23" s="8">
        <v>269725</v>
      </c>
      <c r="F23" s="8">
        <v>273112</v>
      </c>
      <c r="G23" s="8">
        <v>509458</v>
      </c>
      <c r="H23" s="8">
        <v>813014</v>
      </c>
      <c r="I23" s="8">
        <v>464418</v>
      </c>
      <c r="J23" s="25">
        <v>486107</v>
      </c>
      <c r="K23" s="51" t="s">
        <v>114</v>
      </c>
    </row>
    <row r="24" spans="1:11" ht="12.75">
      <c r="A24" s="1" t="s">
        <v>9</v>
      </c>
      <c r="B24" s="8">
        <v>2495165</v>
      </c>
      <c r="C24" s="8">
        <v>2698512</v>
      </c>
      <c r="D24" s="8">
        <v>2031313</v>
      </c>
      <c r="E24" s="8">
        <v>2118457</v>
      </c>
      <c r="F24" s="8">
        <v>1182847</v>
      </c>
      <c r="G24" s="8">
        <v>2012280</v>
      </c>
      <c r="H24" s="8">
        <v>3474169</v>
      </c>
      <c r="I24" s="8">
        <v>2114231</v>
      </c>
      <c r="J24" s="25">
        <v>3225430</v>
      </c>
      <c r="K24" s="51" t="s">
        <v>114</v>
      </c>
    </row>
    <row r="25" spans="1:11" ht="12.75">
      <c r="A25" s="1" t="s">
        <v>76</v>
      </c>
      <c r="B25" s="8">
        <v>923816</v>
      </c>
      <c r="C25" s="8">
        <v>1020845</v>
      </c>
      <c r="D25" s="8">
        <v>1059495</v>
      </c>
      <c r="E25" s="8">
        <v>1561606</v>
      </c>
      <c r="F25" s="8">
        <v>1439060</v>
      </c>
      <c r="G25" s="8">
        <v>2220594</v>
      </c>
      <c r="H25" s="8">
        <v>1662727</v>
      </c>
      <c r="I25" s="8">
        <v>1689716</v>
      </c>
      <c r="J25" s="25">
        <v>2367925</v>
      </c>
      <c r="K25" s="51" t="s">
        <v>114</v>
      </c>
    </row>
    <row r="26" spans="1:11" ht="12.75">
      <c r="A26" s="1" t="s">
        <v>10</v>
      </c>
      <c r="B26" s="8">
        <v>1611278</v>
      </c>
      <c r="C26" s="8">
        <v>1596186</v>
      </c>
      <c r="D26" s="8">
        <v>2020815</v>
      </c>
      <c r="E26" s="8">
        <v>2051366</v>
      </c>
      <c r="F26" s="8">
        <v>2531831</v>
      </c>
      <c r="G26" s="8">
        <v>3796357</v>
      </c>
      <c r="H26" s="8">
        <v>3283763</v>
      </c>
      <c r="I26" s="8">
        <v>3786870</v>
      </c>
      <c r="J26" s="25">
        <v>3991829</v>
      </c>
      <c r="K26" s="51" t="s">
        <v>114</v>
      </c>
    </row>
    <row r="27" spans="1:11" ht="12.75">
      <c r="A27" s="1" t="s">
        <v>11</v>
      </c>
      <c r="B27" s="8">
        <f>357883+6112091</f>
        <v>6469974</v>
      </c>
      <c r="C27" s="8">
        <f>413581+7365406</f>
        <v>7778987</v>
      </c>
      <c r="D27" s="8">
        <f>415711+7012185</f>
        <v>7427896</v>
      </c>
      <c r="E27" s="8">
        <f>409660+7730793</f>
        <v>8140453</v>
      </c>
      <c r="F27" s="8">
        <f>428253+7076556</f>
        <v>7504809</v>
      </c>
      <c r="G27" s="8">
        <f>442389+9074583</f>
        <v>9516972</v>
      </c>
      <c r="H27" s="8">
        <f>542456+9130695</f>
        <v>9673151</v>
      </c>
      <c r="I27" s="8">
        <v>9578565</v>
      </c>
      <c r="J27" s="25">
        <v>12008755</v>
      </c>
      <c r="K27" s="51" t="s">
        <v>114</v>
      </c>
    </row>
    <row r="28" spans="1:11" ht="12.75">
      <c r="A28" s="1" t="s">
        <v>12</v>
      </c>
      <c r="B28" s="8">
        <v>1422791</v>
      </c>
      <c r="C28" s="8">
        <v>1402238</v>
      </c>
      <c r="D28" s="8">
        <v>2029760</v>
      </c>
      <c r="E28" s="8">
        <v>3857390</v>
      </c>
      <c r="F28" s="8">
        <v>4814373</v>
      </c>
      <c r="G28" s="8">
        <v>5582967</v>
      </c>
      <c r="H28" s="8">
        <v>4089632</v>
      </c>
      <c r="I28" s="8">
        <v>4816192</v>
      </c>
      <c r="J28" s="25">
        <v>6618764</v>
      </c>
      <c r="K28" s="51" t="s">
        <v>114</v>
      </c>
    </row>
    <row r="29" spans="1:11" ht="13.5" thickBot="1">
      <c r="A29" s="3" t="s">
        <v>13</v>
      </c>
      <c r="B29" s="9">
        <f aca="true" t="shared" si="0" ref="B29:J29">SUM(B16:B28)</f>
        <v>16175985</v>
      </c>
      <c r="C29" s="9">
        <f t="shared" si="0"/>
        <v>18549189</v>
      </c>
      <c r="D29" s="9">
        <f t="shared" si="0"/>
        <v>20850249</v>
      </c>
      <c r="E29" s="9">
        <f t="shared" si="0"/>
        <v>25095100</v>
      </c>
      <c r="F29" s="9">
        <f t="shared" si="0"/>
        <v>24947713</v>
      </c>
      <c r="G29" s="9">
        <f t="shared" si="0"/>
        <v>34590347</v>
      </c>
      <c r="H29" s="9">
        <f t="shared" si="0"/>
        <v>34639356</v>
      </c>
      <c r="I29" s="9">
        <f t="shared" si="0"/>
        <v>35876635</v>
      </c>
      <c r="J29" s="9">
        <f t="shared" si="0"/>
        <v>47055886</v>
      </c>
      <c r="K29" s="52" t="s">
        <v>114</v>
      </c>
    </row>
    <row r="30" spans="1:8" ht="13.5" thickTop="1">
      <c r="A30" s="1"/>
      <c r="B30" s="8"/>
      <c r="C30" s="8"/>
      <c r="D30" s="8"/>
      <c r="E30" s="8"/>
      <c r="F30" s="8"/>
      <c r="G30" s="8"/>
      <c r="H30" s="8"/>
    </row>
    <row r="31" spans="1:11" ht="12.75">
      <c r="A31" s="3" t="s">
        <v>14</v>
      </c>
      <c r="B31" s="7">
        <f aca="true" t="shared" si="1" ref="B31:H31">B13-B29</f>
        <v>3298048</v>
      </c>
      <c r="C31" s="7">
        <f t="shared" si="1"/>
        <v>3546172</v>
      </c>
      <c r="D31" s="7">
        <f t="shared" si="1"/>
        <v>1545484</v>
      </c>
      <c r="E31" s="7">
        <f t="shared" si="1"/>
        <v>-88361</v>
      </c>
      <c r="F31" s="7">
        <f t="shared" si="1"/>
        <v>-1398142</v>
      </c>
      <c r="G31" s="7">
        <f t="shared" si="1"/>
        <v>-2082022</v>
      </c>
      <c r="H31" s="7">
        <f t="shared" si="1"/>
        <v>-5079457</v>
      </c>
      <c r="I31" s="7">
        <f>I13-I29</f>
        <v>-4511651</v>
      </c>
      <c r="J31" s="7">
        <f>J13-J29</f>
        <v>-6445026</v>
      </c>
      <c r="K31" s="50" t="s">
        <v>114</v>
      </c>
    </row>
    <row r="32" spans="1:11" ht="12.75">
      <c r="A32" s="3" t="s">
        <v>15</v>
      </c>
      <c r="B32" s="10">
        <f aca="true" t="shared" si="2" ref="B32:J32">(B31/B13)*100</f>
        <v>16.935618831497308</v>
      </c>
      <c r="C32" s="10">
        <f t="shared" si="2"/>
        <v>16.049396070061945</v>
      </c>
      <c r="D32" s="10">
        <f t="shared" si="2"/>
        <v>6.9007966830109995</v>
      </c>
      <c r="E32" s="10">
        <f t="shared" si="2"/>
        <v>-0.35334875131059673</v>
      </c>
      <c r="F32" s="10">
        <f t="shared" si="2"/>
        <v>-5.937016856910048</v>
      </c>
      <c r="G32" s="10">
        <f t="shared" si="2"/>
        <v>-6.404580980410403</v>
      </c>
      <c r="H32" s="10">
        <f t="shared" si="2"/>
        <v>-17.183607427075444</v>
      </c>
      <c r="I32" s="10">
        <f t="shared" si="2"/>
        <v>-14.384356134216425</v>
      </c>
      <c r="J32" s="10">
        <f t="shared" si="2"/>
        <v>-15.870203191954074</v>
      </c>
      <c r="K32" s="50" t="s">
        <v>114</v>
      </c>
    </row>
    <row r="33" spans="1:8" ht="12.75">
      <c r="A33" s="1"/>
      <c r="B33" s="11"/>
      <c r="C33" s="11"/>
      <c r="D33" s="11"/>
      <c r="E33" s="11"/>
      <c r="F33" s="11"/>
      <c r="G33" s="11"/>
      <c r="H33" s="11"/>
    </row>
    <row r="34" spans="1:8" ht="12.75">
      <c r="A34" s="1" t="s">
        <v>16</v>
      </c>
      <c r="B34" s="8"/>
      <c r="C34" s="8"/>
      <c r="D34" s="8"/>
      <c r="E34" s="8"/>
      <c r="F34" s="8"/>
      <c r="G34" s="8"/>
      <c r="H34" s="8"/>
    </row>
    <row r="35" spans="1:11" ht="12.75">
      <c r="A35" s="1" t="s">
        <v>17</v>
      </c>
      <c r="B35" s="8">
        <v>341572</v>
      </c>
      <c r="C35" s="8">
        <v>464014</v>
      </c>
      <c r="D35" s="8">
        <v>933391</v>
      </c>
      <c r="E35" s="8">
        <v>2383376</v>
      </c>
      <c r="F35" s="8">
        <v>4197529</v>
      </c>
      <c r="G35" s="8">
        <v>822188</v>
      </c>
      <c r="H35" s="8">
        <v>600081</v>
      </c>
      <c r="I35" s="8">
        <v>2439786</v>
      </c>
      <c r="J35" s="25">
        <v>3150610</v>
      </c>
      <c r="K35" s="51" t="s">
        <v>114</v>
      </c>
    </row>
    <row r="36" spans="1:11" ht="12.75">
      <c r="A36" s="1" t="s">
        <v>18</v>
      </c>
      <c r="B36" s="8">
        <v>1538444</v>
      </c>
      <c r="C36" s="8">
        <v>1830136</v>
      </c>
      <c r="D36" s="8">
        <v>2351016</v>
      </c>
      <c r="E36" s="8">
        <v>4181564</v>
      </c>
      <c r="F36" s="8">
        <v>4571444</v>
      </c>
      <c r="G36" s="8">
        <v>4894359</v>
      </c>
      <c r="H36" s="8">
        <v>2536569</v>
      </c>
      <c r="I36" s="8">
        <v>2249602</v>
      </c>
      <c r="J36" s="25">
        <v>3027861</v>
      </c>
      <c r="K36" s="51" t="s">
        <v>114</v>
      </c>
    </row>
    <row r="37" spans="1:11" ht="13.5" thickBot="1">
      <c r="A37" s="1" t="s">
        <v>19</v>
      </c>
      <c r="B37" s="9">
        <f aca="true" t="shared" si="3" ref="B37:J37">B34+B35-B36</f>
        <v>-1196872</v>
      </c>
      <c r="C37" s="9">
        <f t="shared" si="3"/>
        <v>-1366122</v>
      </c>
      <c r="D37" s="9">
        <f t="shared" si="3"/>
        <v>-1417625</v>
      </c>
      <c r="E37" s="9">
        <f t="shared" si="3"/>
        <v>-1798188</v>
      </c>
      <c r="F37" s="9">
        <f t="shared" si="3"/>
        <v>-373915</v>
      </c>
      <c r="G37" s="9">
        <f t="shared" si="3"/>
        <v>-4072171</v>
      </c>
      <c r="H37" s="9">
        <f t="shared" si="3"/>
        <v>-1936488</v>
      </c>
      <c r="I37" s="9">
        <f t="shared" si="3"/>
        <v>190184</v>
      </c>
      <c r="J37" s="9">
        <f t="shared" si="3"/>
        <v>122749</v>
      </c>
      <c r="K37" s="52" t="s">
        <v>114</v>
      </c>
    </row>
    <row r="38" spans="1:8" ht="13.5" thickTop="1">
      <c r="A38" s="1"/>
      <c r="B38" s="8"/>
      <c r="C38" s="8"/>
      <c r="D38" s="8"/>
      <c r="E38" s="8"/>
      <c r="F38" s="8"/>
      <c r="G38" s="8"/>
      <c r="H38" s="8"/>
    </row>
    <row r="39" spans="1:11" ht="12.75">
      <c r="A39" s="3" t="s">
        <v>23</v>
      </c>
      <c r="B39" s="7">
        <f aca="true" t="shared" si="4" ref="B39:J39">B31+B37</f>
        <v>2101176</v>
      </c>
      <c r="C39" s="7">
        <f t="shared" si="4"/>
        <v>2180050</v>
      </c>
      <c r="D39" s="7">
        <f t="shared" si="4"/>
        <v>127859</v>
      </c>
      <c r="E39" s="7">
        <f t="shared" si="4"/>
        <v>-1886549</v>
      </c>
      <c r="F39" s="7">
        <f t="shared" si="4"/>
        <v>-1772057</v>
      </c>
      <c r="G39" s="7">
        <f t="shared" si="4"/>
        <v>-6154193</v>
      </c>
      <c r="H39" s="7">
        <f t="shared" si="4"/>
        <v>-7015945</v>
      </c>
      <c r="I39" s="7">
        <f t="shared" si="4"/>
        <v>-4321467</v>
      </c>
      <c r="J39" s="7">
        <f t="shared" si="4"/>
        <v>-6322277</v>
      </c>
      <c r="K39" s="50" t="s">
        <v>114</v>
      </c>
    </row>
    <row r="40" spans="1:8" ht="12.75">
      <c r="A40" s="1"/>
      <c r="B40" s="8"/>
      <c r="C40" s="8"/>
      <c r="D40" s="8"/>
      <c r="E40" s="8"/>
      <c r="F40" s="8"/>
      <c r="G40" s="8"/>
      <c r="H40" s="8"/>
    </row>
    <row r="41" spans="1:8" ht="12.75">
      <c r="A41" s="1"/>
      <c r="B41" s="8"/>
      <c r="C41" s="8"/>
      <c r="D41" s="8"/>
      <c r="E41" s="8"/>
      <c r="F41" s="8"/>
      <c r="G41" s="8"/>
      <c r="H41" s="8"/>
    </row>
    <row r="42" spans="1:8" ht="12.75">
      <c r="A42" s="28" t="s">
        <v>94</v>
      </c>
      <c r="B42" s="8"/>
      <c r="C42" s="8"/>
      <c r="D42" s="8"/>
      <c r="E42" s="8"/>
      <c r="F42" s="8"/>
      <c r="G42" s="8"/>
      <c r="H42" s="8"/>
    </row>
    <row r="43" spans="1:11" ht="12.75">
      <c r="A43" s="1" t="s">
        <v>82</v>
      </c>
      <c r="B43" s="25">
        <v>13856801</v>
      </c>
      <c r="C43" s="25">
        <v>14814594</v>
      </c>
      <c r="D43" s="25">
        <v>25493219</v>
      </c>
      <c r="E43" s="25">
        <v>58252739</v>
      </c>
      <c r="F43" s="25">
        <v>75564386</v>
      </c>
      <c r="G43" s="25">
        <v>82910199</v>
      </c>
      <c r="H43" s="25">
        <v>54212078</v>
      </c>
      <c r="I43" s="25">
        <v>52744409</v>
      </c>
      <c r="J43" s="25">
        <v>76270055</v>
      </c>
      <c r="K43" s="51" t="s">
        <v>114</v>
      </c>
    </row>
    <row r="44" spans="1:11" ht="12.75">
      <c r="A44" s="1" t="s">
        <v>83</v>
      </c>
      <c r="B44" s="25">
        <v>2215840</v>
      </c>
      <c r="C44" s="25">
        <v>2161304</v>
      </c>
      <c r="D44" s="25">
        <v>5397247</v>
      </c>
      <c r="E44" s="25">
        <v>6252815</v>
      </c>
      <c r="F44" s="25">
        <v>2154269</v>
      </c>
      <c r="G44" s="25">
        <v>1935768</v>
      </c>
      <c r="H44" s="25">
        <v>4771828</v>
      </c>
      <c r="I44" s="25">
        <v>4379124</v>
      </c>
      <c r="J44" s="25">
        <v>2612327</v>
      </c>
      <c r="K44" s="51" t="s">
        <v>114</v>
      </c>
    </row>
    <row r="45" spans="1:11" ht="12.75">
      <c r="A45" s="3" t="s">
        <v>84</v>
      </c>
      <c r="B45" s="32">
        <v>16072641</v>
      </c>
      <c r="C45" s="32">
        <v>16975898</v>
      </c>
      <c r="D45" s="32">
        <v>30890466</v>
      </c>
      <c r="E45" s="32">
        <v>64505554</v>
      </c>
      <c r="F45" s="32">
        <v>77718655</v>
      </c>
      <c r="G45" s="32">
        <v>84845967</v>
      </c>
      <c r="H45" s="32">
        <v>58983906</v>
      </c>
      <c r="I45" s="32">
        <v>57123533</v>
      </c>
      <c r="J45" s="32">
        <v>78882382</v>
      </c>
      <c r="K45" s="53" t="s">
        <v>114</v>
      </c>
    </row>
    <row r="46" spans="1:11" ht="12.75">
      <c r="A46" s="1" t="s">
        <v>85</v>
      </c>
      <c r="B46" s="32">
        <v>10203287</v>
      </c>
      <c r="C46" s="32">
        <v>7599057</v>
      </c>
      <c r="D46" s="32">
        <v>8502998</v>
      </c>
      <c r="E46" s="32">
        <v>9905058</v>
      </c>
      <c r="F46" s="32">
        <v>12040135</v>
      </c>
      <c r="G46" s="32">
        <v>10582824</v>
      </c>
      <c r="H46" s="32">
        <v>9299364</v>
      </c>
      <c r="I46" s="32">
        <v>13357401</v>
      </c>
      <c r="J46" s="25">
        <v>21554426</v>
      </c>
      <c r="K46" s="51" t="s">
        <v>114</v>
      </c>
    </row>
    <row r="47" spans="1:11" ht="13.5" thickBot="1">
      <c r="A47" s="3" t="s">
        <v>86</v>
      </c>
      <c r="B47" s="33">
        <v>26275928</v>
      </c>
      <c r="C47" s="33">
        <v>24574955</v>
      </c>
      <c r="D47" s="33">
        <v>39393464</v>
      </c>
      <c r="E47" s="33">
        <v>74410611</v>
      </c>
      <c r="F47" s="33">
        <v>89758790</v>
      </c>
      <c r="G47" s="33">
        <v>95428791</v>
      </c>
      <c r="H47" s="33">
        <v>68283270</v>
      </c>
      <c r="I47" s="33">
        <v>70480934</v>
      </c>
      <c r="J47" s="33">
        <v>100436808</v>
      </c>
      <c r="K47" s="52" t="s">
        <v>114</v>
      </c>
    </row>
    <row r="48" spans="1:9" ht="13.5" thickTop="1">
      <c r="A48" s="3"/>
      <c r="B48" s="25"/>
      <c r="C48" s="25"/>
      <c r="D48" s="25"/>
      <c r="E48" s="25"/>
      <c r="F48" s="25"/>
      <c r="G48" s="25"/>
      <c r="H48" s="25"/>
      <c r="I48" s="25"/>
    </row>
    <row r="49" spans="1:11" ht="12.75">
      <c r="A49" s="1" t="s">
        <v>87</v>
      </c>
      <c r="B49" s="25">
        <v>691285</v>
      </c>
      <c r="C49" s="25">
        <v>1782498</v>
      </c>
      <c r="D49" s="25">
        <v>-97579</v>
      </c>
      <c r="E49" s="25">
        <v>9125171</v>
      </c>
      <c r="F49" s="25">
        <v>9738334</v>
      </c>
      <c r="G49" s="25">
        <v>16112510</v>
      </c>
      <c r="H49" s="25">
        <v>-8872379</v>
      </c>
      <c r="I49" s="25">
        <v>-3971015</v>
      </c>
      <c r="J49" s="25">
        <v>26188307</v>
      </c>
      <c r="K49" s="51" t="s">
        <v>114</v>
      </c>
    </row>
    <row r="50" spans="1:11" ht="12.75">
      <c r="A50" s="1" t="s">
        <v>88</v>
      </c>
      <c r="B50" s="25">
        <v>20914948</v>
      </c>
      <c r="C50" s="25">
        <v>17772872</v>
      </c>
      <c r="D50" s="25">
        <v>33948166</v>
      </c>
      <c r="E50" s="25">
        <v>59905351</v>
      </c>
      <c r="F50" s="25">
        <v>68930321</v>
      </c>
      <c r="G50" s="25">
        <v>67579165</v>
      </c>
      <c r="H50" s="25">
        <v>63294210</v>
      </c>
      <c r="I50" s="25">
        <v>63328938</v>
      </c>
      <c r="J50" s="25">
        <v>54331937</v>
      </c>
      <c r="K50" s="51" t="s">
        <v>114</v>
      </c>
    </row>
    <row r="51" spans="1:11" ht="12.75">
      <c r="A51" s="1" t="s">
        <v>89</v>
      </c>
      <c r="B51" s="25">
        <v>4669694</v>
      </c>
      <c r="C51" s="25">
        <v>5019585</v>
      </c>
      <c r="D51" s="25">
        <v>5542877</v>
      </c>
      <c r="E51" s="25">
        <v>5380090</v>
      </c>
      <c r="F51" s="25">
        <v>11090136</v>
      </c>
      <c r="G51" s="25">
        <v>11737116</v>
      </c>
      <c r="H51" s="25">
        <v>13861439</v>
      </c>
      <c r="I51" s="25">
        <v>11123011</v>
      </c>
      <c r="J51" s="25">
        <v>19916564</v>
      </c>
      <c r="K51" s="51" t="s">
        <v>114</v>
      </c>
    </row>
    <row r="52" spans="1:11" ht="13.5" thickBot="1">
      <c r="A52" s="3" t="s">
        <v>90</v>
      </c>
      <c r="B52" s="33">
        <v>26275928</v>
      </c>
      <c r="C52" s="33">
        <v>24574955</v>
      </c>
      <c r="D52" s="33">
        <v>39393464</v>
      </c>
      <c r="E52" s="33">
        <v>74410611</v>
      </c>
      <c r="F52" s="33">
        <v>89758790</v>
      </c>
      <c r="G52" s="33">
        <v>95428791</v>
      </c>
      <c r="H52" s="33">
        <v>68283270</v>
      </c>
      <c r="I52" s="33">
        <v>70480934</v>
      </c>
      <c r="J52" s="33">
        <v>100436808</v>
      </c>
      <c r="K52" s="52" t="s">
        <v>114</v>
      </c>
    </row>
    <row r="53" spans="1:9" ht="13.5" thickTop="1">
      <c r="A53" s="3"/>
      <c r="B53" s="25"/>
      <c r="C53" s="25"/>
      <c r="D53" s="25"/>
      <c r="E53" s="25"/>
      <c r="F53" s="25"/>
      <c r="G53" s="25"/>
      <c r="H53" s="25"/>
      <c r="I53" s="25"/>
    </row>
    <row r="54" spans="1:11" s="36" customFormat="1" ht="12.75">
      <c r="A54" s="3" t="s">
        <v>91</v>
      </c>
      <c r="B54" s="35">
        <v>13.85153742238904</v>
      </c>
      <c r="C54" s="35">
        <v>16.318182474800057</v>
      </c>
      <c r="D54" s="35">
        <v>6.292604783372186</v>
      </c>
      <c r="E54" s="35">
        <v>3.084257700827104</v>
      </c>
      <c r="F54" s="35">
        <v>3.1187887002487447</v>
      </c>
      <c r="G54" s="35">
        <v>-1.3201822917362538</v>
      </c>
      <c r="H54" s="35">
        <v>-6.559990463256959</v>
      </c>
      <c r="I54" s="35">
        <v>-2.9396105902909855</v>
      </c>
      <c r="J54" s="35">
        <v>-3.28008831184</v>
      </c>
      <c r="K54" s="50" t="s">
        <v>114</v>
      </c>
    </row>
    <row r="55" spans="1:9" ht="12.75">
      <c r="A55" s="1"/>
      <c r="B55" s="31"/>
      <c r="C55" s="31"/>
      <c r="D55" s="31"/>
      <c r="E55" s="31"/>
      <c r="F55" s="31"/>
      <c r="G55" s="31"/>
      <c r="H55" s="31"/>
      <c r="I55" s="31"/>
    </row>
    <row r="56" spans="1:11" ht="12.75">
      <c r="A56" s="1" t="s">
        <v>92</v>
      </c>
      <c r="B56" s="25">
        <v>59304468</v>
      </c>
      <c r="C56" s="25">
        <v>57860978</v>
      </c>
      <c r="D56" s="25">
        <v>63804241</v>
      </c>
      <c r="E56" s="25">
        <v>85052920</v>
      </c>
      <c r="F56" s="25">
        <v>102597818</v>
      </c>
      <c r="G56" s="25">
        <v>125586336</v>
      </c>
      <c r="H56" s="25">
        <v>112560788</v>
      </c>
      <c r="I56" s="25">
        <v>122184726</v>
      </c>
      <c r="J56" s="25">
        <v>144122093</v>
      </c>
      <c r="K56" s="51" t="s">
        <v>114</v>
      </c>
    </row>
    <row r="57" spans="1:8" ht="12.75">
      <c r="A57" s="1"/>
      <c r="B57" t="s">
        <v>77</v>
      </c>
      <c r="C57" t="s">
        <v>77</v>
      </c>
      <c r="D57" t="s">
        <v>77</v>
      </c>
      <c r="E57" t="s">
        <v>77</v>
      </c>
      <c r="F57" t="s">
        <v>77</v>
      </c>
      <c r="G57" t="s">
        <v>77</v>
      </c>
      <c r="H57" s="8"/>
    </row>
    <row r="58" spans="1:11" ht="12.75">
      <c r="A58" s="1" t="s">
        <v>93</v>
      </c>
      <c r="B58">
        <v>318</v>
      </c>
      <c r="C58">
        <v>316</v>
      </c>
      <c r="D58">
        <v>318</v>
      </c>
      <c r="E58">
        <v>324</v>
      </c>
      <c r="F58">
        <v>298</v>
      </c>
      <c r="G58">
        <v>330</v>
      </c>
      <c r="H58">
        <v>339</v>
      </c>
      <c r="I58">
        <v>330</v>
      </c>
      <c r="J58">
        <v>352</v>
      </c>
      <c r="K58" s="51" t="s">
        <v>114</v>
      </c>
    </row>
    <row r="59" spans="1:8" ht="12.75">
      <c r="A59" s="1"/>
      <c r="B59" s="12"/>
      <c r="C59" s="12"/>
      <c r="D59" s="12"/>
      <c r="E59" s="12"/>
      <c r="F59" s="12"/>
      <c r="G59" s="12"/>
      <c r="H59" s="12"/>
    </row>
    <row r="60" spans="1:11" ht="12.75">
      <c r="A60" s="3" t="s">
        <v>20</v>
      </c>
      <c r="B60" s="8">
        <v>17</v>
      </c>
      <c r="C60" s="8">
        <v>15</v>
      </c>
      <c r="D60" s="8">
        <v>29</v>
      </c>
      <c r="E60" s="8">
        <v>14</v>
      </c>
      <c r="F60" s="8">
        <v>8</v>
      </c>
      <c r="G60" s="8">
        <v>6</v>
      </c>
      <c r="H60" s="8">
        <v>6</v>
      </c>
      <c r="I60" s="1">
        <v>5</v>
      </c>
      <c r="J60">
        <v>4</v>
      </c>
      <c r="K60" s="8">
        <v>2</v>
      </c>
    </row>
    <row r="61" spans="1:11" ht="12.75">
      <c r="A61" s="3" t="s">
        <v>21</v>
      </c>
      <c r="B61" s="8">
        <v>24</v>
      </c>
      <c r="C61" s="8">
        <v>27</v>
      </c>
      <c r="D61" s="8">
        <v>34</v>
      </c>
      <c r="E61" s="8">
        <v>22</v>
      </c>
      <c r="F61" s="8">
        <v>13</v>
      </c>
      <c r="G61" s="8">
        <v>7</v>
      </c>
      <c r="H61" s="8">
        <v>8</v>
      </c>
      <c r="I61" s="1">
        <v>8</v>
      </c>
      <c r="J61">
        <v>6</v>
      </c>
      <c r="K61" s="8">
        <v>3</v>
      </c>
    </row>
    <row r="63" spans="1:8" ht="27" customHeight="1">
      <c r="A63" s="63" t="s">
        <v>75</v>
      </c>
      <c r="B63" s="64"/>
      <c r="C63" s="64"/>
      <c r="D63" s="64"/>
      <c r="E63" s="64"/>
      <c r="F63" s="64"/>
      <c r="G63" s="64"/>
      <c r="H63" s="64"/>
    </row>
    <row r="65" ht="14.25">
      <c r="A65" s="44" t="s">
        <v>116</v>
      </c>
    </row>
  </sheetData>
  <sheetProtection/>
  <mergeCells count="1">
    <mergeCell ref="A63:H63"/>
  </mergeCells>
  <printOptions/>
  <pageMargins left="0.787401575" right="0.787401575" top="0.984251969" bottom="0.984251969" header="0.5" footer="0.5"/>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M286"/>
  <sheetViews>
    <sheetView zoomScalePageLayoutView="0" workbookViewId="0" topLeftCell="A1">
      <selection activeCell="A2" sqref="A2"/>
    </sheetView>
  </sheetViews>
  <sheetFormatPr defaultColWidth="9.140625" defaultRowHeight="12.75"/>
  <cols>
    <col min="1" max="1" width="30.00390625" style="2" customWidth="1"/>
    <col min="2" max="8" width="10.7109375" style="2" customWidth="1"/>
    <col min="9" max="9" width="10.7109375" style="1" customWidth="1"/>
    <col min="10" max="11" width="10.7109375" style="2" customWidth="1"/>
    <col min="12" max="16384" width="9.140625" style="2" customWidth="1"/>
  </cols>
  <sheetData>
    <row r="1" ht="18">
      <c r="A1" s="13" t="s">
        <v>42</v>
      </c>
    </row>
    <row r="3" ht="15.75">
      <c r="A3" s="14" t="s">
        <v>119</v>
      </c>
    </row>
    <row r="5" ht="15.75">
      <c r="A5" s="5" t="s">
        <v>29</v>
      </c>
    </row>
    <row r="6" spans="1:9" s="21" customFormat="1" ht="12.75">
      <c r="A6" s="20"/>
      <c r="I6" s="1"/>
    </row>
    <row r="7" ht="12.75">
      <c r="A7" s="3" t="s">
        <v>39</v>
      </c>
    </row>
    <row r="8" ht="12.75">
      <c r="A8" s="3" t="s">
        <v>24</v>
      </c>
    </row>
    <row r="9" spans="1:8" s="1" customFormat="1" ht="12.75">
      <c r="A9" s="3" t="s">
        <v>120</v>
      </c>
      <c r="B9" s="2"/>
      <c r="C9" s="2"/>
      <c r="D9" s="2"/>
      <c r="E9" s="2"/>
      <c r="F9" s="2"/>
      <c r="G9" s="2"/>
      <c r="H9" s="2"/>
    </row>
    <row r="10" ht="12.75">
      <c r="A10" s="4" t="s">
        <v>25</v>
      </c>
    </row>
    <row r="12" spans="1:12" ht="12.75">
      <c r="A12" s="3" t="s">
        <v>0</v>
      </c>
      <c r="B12" s="6">
        <v>1998</v>
      </c>
      <c r="C12" s="6">
        <v>1999</v>
      </c>
      <c r="D12" s="6">
        <v>2000</v>
      </c>
      <c r="E12" s="6">
        <v>2001</v>
      </c>
      <c r="F12" s="6">
        <v>2002</v>
      </c>
      <c r="G12" s="6">
        <v>2003</v>
      </c>
      <c r="H12" s="6">
        <v>2004</v>
      </c>
      <c r="I12" s="6">
        <v>2005</v>
      </c>
      <c r="J12" s="6">
        <v>2006</v>
      </c>
      <c r="K12" s="6">
        <v>2007</v>
      </c>
      <c r="L12"/>
    </row>
    <row r="13" spans="1:12" ht="12.75">
      <c r="A13" s="3" t="s">
        <v>1</v>
      </c>
      <c r="B13" s="7">
        <v>4183581</v>
      </c>
      <c r="C13" s="7">
        <v>4755390</v>
      </c>
      <c r="D13" s="7">
        <v>5179812</v>
      </c>
      <c r="E13" s="7">
        <v>7625122</v>
      </c>
      <c r="F13" s="7">
        <v>5910799</v>
      </c>
      <c r="G13" s="7">
        <v>3899821</v>
      </c>
      <c r="H13" s="7">
        <v>5867429</v>
      </c>
      <c r="I13" s="7">
        <v>7413469</v>
      </c>
      <c r="J13" s="7">
        <v>8571153</v>
      </c>
      <c r="K13" s="7">
        <v>10245767.8045977</v>
      </c>
      <c r="L13"/>
    </row>
    <row r="14" spans="1:12" ht="12.75">
      <c r="A14" s="3"/>
      <c r="B14" s="8"/>
      <c r="C14" s="8"/>
      <c r="D14" s="8"/>
      <c r="E14" s="8"/>
      <c r="F14" s="8"/>
      <c r="G14" s="8"/>
      <c r="H14" s="8"/>
      <c r="K14"/>
      <c r="L14"/>
    </row>
    <row r="15" spans="1:12" ht="12.75">
      <c r="A15" s="3" t="s">
        <v>2</v>
      </c>
      <c r="B15" s="8"/>
      <c r="C15" s="8"/>
      <c r="D15" s="8"/>
      <c r="E15" s="8"/>
      <c r="F15" s="8"/>
      <c r="G15" s="8"/>
      <c r="H15" s="8"/>
      <c r="K15"/>
      <c r="L15"/>
    </row>
    <row r="16" spans="1:11" ht="12.75">
      <c r="A16" s="1" t="s">
        <v>3</v>
      </c>
      <c r="B16" s="8">
        <v>170157</v>
      </c>
      <c r="C16" s="8">
        <v>218872</v>
      </c>
      <c r="D16" s="8">
        <v>356398</v>
      </c>
      <c r="E16" s="8">
        <v>379400</v>
      </c>
      <c r="F16" s="8">
        <v>299525</v>
      </c>
      <c r="G16" s="8">
        <v>296422</v>
      </c>
      <c r="H16" s="8">
        <v>351126</v>
      </c>
      <c r="I16" s="8">
        <v>437619</v>
      </c>
      <c r="J16" s="25">
        <v>613881</v>
      </c>
      <c r="K16" s="25">
        <v>844892.3678160938</v>
      </c>
    </row>
    <row r="17" spans="1:12" ht="12.75">
      <c r="A17" s="1" t="s">
        <v>4</v>
      </c>
      <c r="B17" s="8">
        <v>127393</v>
      </c>
      <c r="C17" s="8">
        <v>148630</v>
      </c>
      <c r="D17" s="8">
        <v>172406</v>
      </c>
      <c r="E17" s="8">
        <v>282147</v>
      </c>
      <c r="F17" s="8">
        <v>178333</v>
      </c>
      <c r="G17" s="8">
        <v>127139</v>
      </c>
      <c r="H17" s="8">
        <v>228501</v>
      </c>
      <c r="I17" s="8">
        <v>220357</v>
      </c>
      <c r="J17" s="25">
        <v>221763</v>
      </c>
      <c r="K17" s="25">
        <v>246516.93103448258</v>
      </c>
      <c r="L17"/>
    </row>
    <row r="18" spans="1:11" ht="12.75">
      <c r="A18" s="1" t="s">
        <v>22</v>
      </c>
      <c r="B18" s="8"/>
      <c r="C18" s="8"/>
      <c r="D18" s="8"/>
      <c r="E18" s="8"/>
      <c r="F18" s="8"/>
      <c r="G18" s="8">
        <v>7134</v>
      </c>
      <c r="H18" s="8">
        <v>19951</v>
      </c>
      <c r="I18" s="8">
        <v>25031</v>
      </c>
      <c r="J18" s="25">
        <v>4106</v>
      </c>
      <c r="K18" s="25">
        <v>5011.333333333336</v>
      </c>
    </row>
    <row r="19" spans="1:12" ht="12.75">
      <c r="A19" s="1" t="s">
        <v>78</v>
      </c>
      <c r="B19" s="8"/>
      <c r="C19" s="8"/>
      <c r="D19" s="8"/>
      <c r="E19" s="8"/>
      <c r="F19" s="8"/>
      <c r="G19" s="8"/>
      <c r="H19" s="8"/>
      <c r="I19" s="8">
        <v>14138</v>
      </c>
      <c r="J19" s="25">
        <v>16388</v>
      </c>
      <c r="K19" s="25">
        <v>20027.758620689627</v>
      </c>
      <c r="L19" s="25"/>
    </row>
    <row r="20" spans="1:11" ht="12.75">
      <c r="A20" s="1" t="s">
        <v>5</v>
      </c>
      <c r="B20" s="8">
        <v>16622</v>
      </c>
      <c r="C20" s="8">
        <v>25927</v>
      </c>
      <c r="D20" s="8">
        <v>19224</v>
      </c>
      <c r="E20" s="8">
        <v>21561</v>
      </c>
      <c r="F20" s="8">
        <v>24956</v>
      </c>
      <c r="G20" s="8">
        <v>16475</v>
      </c>
      <c r="H20" s="8">
        <v>13898</v>
      </c>
      <c r="I20" s="8">
        <v>8510</v>
      </c>
      <c r="J20" s="25">
        <v>11859</v>
      </c>
      <c r="K20" s="25">
        <v>6728.9195402298865</v>
      </c>
    </row>
    <row r="21" spans="1:11" ht="12.75">
      <c r="A21" s="1" t="s">
        <v>6</v>
      </c>
      <c r="B21" s="8">
        <v>11794</v>
      </c>
      <c r="C21" s="8">
        <v>14317</v>
      </c>
      <c r="D21" s="8">
        <v>28859</v>
      </c>
      <c r="E21" s="8">
        <v>38870</v>
      </c>
      <c r="F21" s="8">
        <v>28247</v>
      </c>
      <c r="G21" s="8">
        <v>25297</v>
      </c>
      <c r="H21" s="8">
        <v>37340</v>
      </c>
      <c r="I21" s="8">
        <v>39300</v>
      </c>
      <c r="J21" s="25">
        <v>54699</v>
      </c>
      <c r="K21" s="25">
        <v>80533.08045976993</v>
      </c>
    </row>
    <row r="22" spans="1:11" ht="12.75">
      <c r="A22" s="1" t="s">
        <v>7</v>
      </c>
      <c r="B22" s="8">
        <v>111943</v>
      </c>
      <c r="C22" s="8">
        <v>129208</v>
      </c>
      <c r="D22" s="8">
        <v>135290</v>
      </c>
      <c r="E22" s="8">
        <v>142896</v>
      </c>
      <c r="F22" s="8">
        <v>148151</v>
      </c>
      <c r="G22" s="8">
        <v>159970</v>
      </c>
      <c r="H22" s="8">
        <v>158766</v>
      </c>
      <c r="I22" s="8">
        <v>149438</v>
      </c>
      <c r="J22" s="25">
        <v>171731</v>
      </c>
      <c r="K22" s="25">
        <v>213139.73563218373</v>
      </c>
    </row>
    <row r="23" spans="1:11" ht="12.75">
      <c r="A23" s="1" t="s">
        <v>8</v>
      </c>
      <c r="B23" s="8">
        <v>28272</v>
      </c>
      <c r="C23" s="8">
        <v>44201</v>
      </c>
      <c r="D23" s="8">
        <v>73142</v>
      </c>
      <c r="E23" s="8">
        <v>88888</v>
      </c>
      <c r="F23" s="8">
        <v>73982</v>
      </c>
      <c r="G23" s="8">
        <v>70815</v>
      </c>
      <c r="H23" s="8">
        <v>85265</v>
      </c>
      <c r="I23" s="8">
        <v>78360</v>
      </c>
      <c r="J23" s="25">
        <v>92967</v>
      </c>
      <c r="K23" s="25">
        <v>106572.12643678141</v>
      </c>
    </row>
    <row r="24" spans="1:11" ht="12.75">
      <c r="A24" s="1" t="s">
        <v>9</v>
      </c>
      <c r="B24" s="8">
        <v>482158</v>
      </c>
      <c r="C24" s="8">
        <v>480575</v>
      </c>
      <c r="D24" s="8">
        <v>481806</v>
      </c>
      <c r="E24" s="8">
        <v>711944</v>
      </c>
      <c r="F24" s="8">
        <v>705340</v>
      </c>
      <c r="G24" s="8">
        <v>440726</v>
      </c>
      <c r="H24" s="8">
        <v>466912</v>
      </c>
      <c r="I24" s="8">
        <v>498841</v>
      </c>
      <c r="J24" s="25">
        <v>648494</v>
      </c>
      <c r="K24" s="25">
        <v>833141.540229885</v>
      </c>
    </row>
    <row r="25" spans="1:11" ht="12.75">
      <c r="A25" s="1" t="s">
        <v>76</v>
      </c>
      <c r="B25" s="8">
        <v>244774</v>
      </c>
      <c r="C25" s="8">
        <v>292344</v>
      </c>
      <c r="D25" s="8">
        <v>294475</v>
      </c>
      <c r="E25" s="8">
        <v>429324</v>
      </c>
      <c r="F25" s="8">
        <v>356456</v>
      </c>
      <c r="G25" s="8">
        <v>197367</v>
      </c>
      <c r="H25" s="8">
        <v>248573</v>
      </c>
      <c r="I25" s="8">
        <v>300784</v>
      </c>
      <c r="J25" s="25">
        <v>415211</v>
      </c>
      <c r="K25" s="25">
        <v>495934.2758620692</v>
      </c>
    </row>
    <row r="26" spans="1:11" ht="12.75">
      <c r="A26" s="1" t="s">
        <v>10</v>
      </c>
      <c r="B26" s="8">
        <v>260747</v>
      </c>
      <c r="C26" s="8">
        <v>371091</v>
      </c>
      <c r="D26" s="8">
        <v>331364</v>
      </c>
      <c r="E26" s="8">
        <v>536227</v>
      </c>
      <c r="F26" s="8">
        <v>424758</v>
      </c>
      <c r="G26" s="8">
        <v>430578</v>
      </c>
      <c r="H26" s="8">
        <v>653145</v>
      </c>
      <c r="I26" s="8">
        <v>792332</v>
      </c>
      <c r="J26" s="25">
        <v>1005952</v>
      </c>
      <c r="K26" s="25">
        <v>1274386.8735632184</v>
      </c>
    </row>
    <row r="27" spans="1:11" ht="12.75">
      <c r="A27" s="1" t="s">
        <v>11</v>
      </c>
      <c r="B27" s="8">
        <v>1873609</v>
      </c>
      <c r="C27" s="8">
        <v>2086414</v>
      </c>
      <c r="D27" s="8">
        <v>2172904</v>
      </c>
      <c r="E27" s="8">
        <v>3178621</v>
      </c>
      <c r="F27" s="8">
        <v>2494273</v>
      </c>
      <c r="G27" s="8">
        <v>1634097</v>
      </c>
      <c r="H27" s="8">
        <v>2288247</v>
      </c>
      <c r="I27" s="8">
        <v>2869978</v>
      </c>
      <c r="J27" s="8">
        <v>3236436</v>
      </c>
      <c r="K27" s="25">
        <v>3781507.1494252845</v>
      </c>
    </row>
    <row r="28" spans="1:11" ht="12.75">
      <c r="A28" s="1" t="s">
        <v>12</v>
      </c>
      <c r="B28" s="8">
        <v>385116</v>
      </c>
      <c r="C28" s="8">
        <v>458782</v>
      </c>
      <c r="D28" s="8">
        <v>560934</v>
      </c>
      <c r="E28" s="8">
        <v>654094</v>
      </c>
      <c r="F28" s="8">
        <v>550349</v>
      </c>
      <c r="G28" s="8">
        <v>653503</v>
      </c>
      <c r="H28" s="8">
        <v>754344</v>
      </c>
      <c r="I28" s="8">
        <v>698104</v>
      </c>
      <c r="J28" s="25">
        <v>994474</v>
      </c>
      <c r="K28" s="25">
        <v>1183614.7471264387</v>
      </c>
    </row>
    <row r="29" spans="1:11" ht="13.5" thickBot="1">
      <c r="A29" s="3" t="s">
        <v>13</v>
      </c>
      <c r="B29" s="9">
        <f aca="true" t="shared" si="0" ref="B29:K29">SUM(B16:B28)</f>
        <v>3712585</v>
      </c>
      <c r="C29" s="9">
        <f t="shared" si="0"/>
        <v>4270361</v>
      </c>
      <c r="D29" s="9">
        <f t="shared" si="0"/>
        <v>4626802</v>
      </c>
      <c r="E29" s="9">
        <f t="shared" si="0"/>
        <v>6463972</v>
      </c>
      <c r="F29" s="9">
        <f t="shared" si="0"/>
        <v>5284370</v>
      </c>
      <c r="G29" s="9">
        <f t="shared" si="0"/>
        <v>4059523</v>
      </c>
      <c r="H29" s="9">
        <f t="shared" si="0"/>
        <v>5306068</v>
      </c>
      <c r="I29" s="9">
        <f t="shared" si="0"/>
        <v>6132792</v>
      </c>
      <c r="J29" s="9">
        <f t="shared" si="0"/>
        <v>7487961</v>
      </c>
      <c r="K29" s="9">
        <f t="shared" si="0"/>
        <v>9092006.83908046</v>
      </c>
    </row>
    <row r="30" spans="1:13" ht="13.5" thickTop="1">
      <c r="A30" s="1"/>
      <c r="B30" s="8"/>
      <c r="C30" s="8"/>
      <c r="D30" s="8"/>
      <c r="E30" s="8"/>
      <c r="F30" s="8"/>
      <c r="G30" s="8"/>
      <c r="H30" s="8"/>
      <c r="K30"/>
      <c r="L30" s="25"/>
      <c r="M30" s="26"/>
    </row>
    <row r="31" spans="1:12" ht="12.75">
      <c r="A31" s="3" t="s">
        <v>14</v>
      </c>
      <c r="B31" s="7">
        <f aca="true" t="shared" si="1" ref="B31:G31">B13-B29</f>
        <v>470996</v>
      </c>
      <c r="C31" s="7">
        <f t="shared" si="1"/>
        <v>485029</v>
      </c>
      <c r="D31" s="7">
        <f t="shared" si="1"/>
        <v>553010</v>
      </c>
      <c r="E31" s="7">
        <f t="shared" si="1"/>
        <v>1161150</v>
      </c>
      <c r="F31" s="7">
        <f t="shared" si="1"/>
        <v>626429</v>
      </c>
      <c r="G31" s="7">
        <f t="shared" si="1"/>
        <v>-159702</v>
      </c>
      <c r="H31" s="7">
        <f>H13-H29</f>
        <v>561361</v>
      </c>
      <c r="I31" s="7">
        <f>I13-I29</f>
        <v>1280677</v>
      </c>
      <c r="J31" s="7">
        <f>J13-J29</f>
        <v>1083192</v>
      </c>
      <c r="K31" s="7">
        <f>K13-K29</f>
        <v>1153760.9655172396</v>
      </c>
      <c r="L31" s="25"/>
    </row>
    <row r="32" spans="1:11" ht="12.75">
      <c r="A32" s="3" t="s">
        <v>15</v>
      </c>
      <c r="B32" s="10">
        <f aca="true" t="shared" si="2" ref="B32:G32">(B31/B13)*100</f>
        <v>11.258202004455036</v>
      </c>
      <c r="C32" s="10">
        <f t="shared" si="2"/>
        <v>10.199563022170631</v>
      </c>
      <c r="D32" s="10">
        <f t="shared" si="2"/>
        <v>10.676256203893114</v>
      </c>
      <c r="E32" s="10">
        <f t="shared" si="2"/>
        <v>15.22795307406229</v>
      </c>
      <c r="F32" s="10">
        <f t="shared" si="2"/>
        <v>10.598042667328054</v>
      </c>
      <c r="G32" s="10">
        <f t="shared" si="2"/>
        <v>-4.095111032019163</v>
      </c>
      <c r="H32" s="10">
        <f>(H31/H13)*100</f>
        <v>9.567410189369143</v>
      </c>
      <c r="I32" s="10">
        <f>(I31/I13)*100</f>
        <v>17.27500310583345</v>
      </c>
      <c r="J32" s="10">
        <f>(J31/J13)*100</f>
        <v>12.637646300328557</v>
      </c>
      <c r="K32" s="10">
        <f>(K31/K13)*100</f>
        <v>11.26085411577939</v>
      </c>
    </row>
    <row r="33" spans="1:12" ht="12.75">
      <c r="A33" s="1"/>
      <c r="B33" s="11"/>
      <c r="C33" s="11"/>
      <c r="D33" s="11"/>
      <c r="E33" s="11"/>
      <c r="F33" s="11"/>
      <c r="G33" s="11"/>
      <c r="H33" s="11"/>
      <c r="K33"/>
      <c r="L33" s="25"/>
    </row>
    <row r="34" spans="1:12" ht="12.75">
      <c r="A34" s="1" t="s">
        <v>16</v>
      </c>
      <c r="B34" s="8">
        <v>155226</v>
      </c>
      <c r="C34" s="8"/>
      <c r="D34" s="8"/>
      <c r="E34" s="8"/>
      <c r="F34" s="8"/>
      <c r="G34" s="8"/>
      <c r="H34" s="8"/>
      <c r="K34"/>
      <c r="L34" s="25"/>
    </row>
    <row r="35" spans="1:12" ht="12.75">
      <c r="A35" s="1" t="s">
        <v>17</v>
      </c>
      <c r="B35" s="8">
        <v>46344</v>
      </c>
      <c r="C35" s="8">
        <v>55570</v>
      </c>
      <c r="D35" s="8">
        <v>41996</v>
      </c>
      <c r="E35" s="8">
        <v>174007</v>
      </c>
      <c r="F35" s="8">
        <v>130373</v>
      </c>
      <c r="G35" s="8">
        <v>93464</v>
      </c>
      <c r="H35" s="8">
        <v>27008</v>
      </c>
      <c r="I35" s="1">
        <v>33576</v>
      </c>
      <c r="J35" s="25">
        <v>83860</v>
      </c>
      <c r="K35" s="25">
        <v>201009.44827586223</v>
      </c>
      <c r="L35"/>
    </row>
    <row r="36" spans="1:12" ht="12.75">
      <c r="A36" s="1" t="s">
        <v>18</v>
      </c>
      <c r="B36" s="8">
        <v>291714</v>
      </c>
      <c r="C36" s="8">
        <v>453531</v>
      </c>
      <c r="D36" s="8">
        <v>466550</v>
      </c>
      <c r="E36" s="8">
        <v>630825</v>
      </c>
      <c r="F36" s="8">
        <v>630593</v>
      </c>
      <c r="G36" s="8">
        <v>530744</v>
      </c>
      <c r="H36" s="8">
        <v>529554</v>
      </c>
      <c r="I36" s="1">
        <v>520393</v>
      </c>
      <c r="J36" s="25">
        <v>767419</v>
      </c>
      <c r="K36" s="25">
        <v>1279499.551724138</v>
      </c>
      <c r="L36" s="25"/>
    </row>
    <row r="37" spans="1:12" ht="13.5" thickBot="1">
      <c r="A37" s="1" t="s">
        <v>19</v>
      </c>
      <c r="B37" s="9">
        <f aca="true" t="shared" si="3" ref="B37:H37">B34+B35-B36</f>
        <v>-90144</v>
      </c>
      <c r="C37" s="9">
        <f t="shared" si="3"/>
        <v>-397961</v>
      </c>
      <c r="D37" s="9">
        <f t="shared" si="3"/>
        <v>-424554</v>
      </c>
      <c r="E37" s="9">
        <f t="shared" si="3"/>
        <v>-456818</v>
      </c>
      <c r="F37" s="9">
        <f t="shared" si="3"/>
        <v>-500220</v>
      </c>
      <c r="G37" s="9">
        <f t="shared" si="3"/>
        <v>-437280</v>
      </c>
      <c r="H37" s="9">
        <f t="shared" si="3"/>
        <v>-502546</v>
      </c>
      <c r="I37" s="9">
        <f>I34+I35-I36</f>
        <v>-486817</v>
      </c>
      <c r="J37" s="9">
        <f>J34+J35-J36</f>
        <v>-683559</v>
      </c>
      <c r="K37" s="9">
        <f>K34+K35-K36</f>
        <v>-1078490.1034482757</v>
      </c>
      <c r="L37" s="25"/>
    </row>
    <row r="38" spans="1:12" ht="13.5" thickTop="1">
      <c r="A38" s="3"/>
      <c r="B38" s="7"/>
      <c r="C38" s="7"/>
      <c r="D38" s="7"/>
      <c r="E38" s="7"/>
      <c r="F38" s="7"/>
      <c r="G38" s="7"/>
      <c r="H38" s="7"/>
      <c r="K38"/>
      <c r="L38" s="25"/>
    </row>
    <row r="39" spans="1:12" ht="12.75">
      <c r="A39" s="3" t="s">
        <v>23</v>
      </c>
      <c r="B39" s="7">
        <f aca="true" t="shared" si="4" ref="B39:H39">B31+B37</f>
        <v>380852</v>
      </c>
      <c r="C39" s="7">
        <f t="shared" si="4"/>
        <v>87068</v>
      </c>
      <c r="D39" s="7">
        <f t="shared" si="4"/>
        <v>128456</v>
      </c>
      <c r="E39" s="7">
        <f t="shared" si="4"/>
        <v>704332</v>
      </c>
      <c r="F39" s="7">
        <f t="shared" si="4"/>
        <v>126209</v>
      </c>
      <c r="G39" s="7">
        <f t="shared" si="4"/>
        <v>-596982</v>
      </c>
      <c r="H39" s="7">
        <f t="shared" si="4"/>
        <v>58815</v>
      </c>
      <c r="I39" s="7">
        <f>I31+I37</f>
        <v>793860</v>
      </c>
      <c r="J39" s="7">
        <f>J31+J37</f>
        <v>399633</v>
      </c>
      <c r="K39" s="7">
        <f>K31+K37</f>
        <v>75270.86206896394</v>
      </c>
      <c r="L39"/>
    </row>
    <row r="40" spans="1:12" ht="12.75">
      <c r="A40" s="1"/>
      <c r="B40" s="12"/>
      <c r="C40" s="12"/>
      <c r="D40" s="12"/>
      <c r="E40" s="12"/>
      <c r="F40" s="12"/>
      <c r="G40" s="12"/>
      <c r="H40" s="12"/>
      <c r="K40"/>
      <c r="L40" s="25"/>
    </row>
    <row r="41" spans="1:12" ht="12.75">
      <c r="A41" s="1"/>
      <c r="B41" s="12"/>
      <c r="C41" s="12"/>
      <c r="D41" s="12"/>
      <c r="E41" s="12"/>
      <c r="F41" s="12"/>
      <c r="G41" s="12"/>
      <c r="H41" s="12"/>
      <c r="K41"/>
      <c r="L41" s="25"/>
    </row>
    <row r="42" spans="1:12" ht="12.75">
      <c r="A42" s="28" t="s">
        <v>94</v>
      </c>
      <c r="B42" s="12"/>
      <c r="C42" s="12"/>
      <c r="D42" s="12"/>
      <c r="E42" s="12"/>
      <c r="F42" s="12"/>
      <c r="G42" s="12"/>
      <c r="H42" s="12"/>
      <c r="K42"/>
      <c r="L42" s="25"/>
    </row>
    <row r="43" spans="1:12" ht="12.75">
      <c r="A43" s="1" t="s">
        <v>82</v>
      </c>
      <c r="B43" s="25">
        <v>4105750</v>
      </c>
      <c r="C43" s="25">
        <v>4744010</v>
      </c>
      <c r="D43" s="25">
        <v>5589851</v>
      </c>
      <c r="E43" s="25">
        <v>7361932</v>
      </c>
      <c r="F43" s="25">
        <v>6160508</v>
      </c>
      <c r="G43" s="25">
        <v>6594922</v>
      </c>
      <c r="H43" s="25">
        <v>8267386</v>
      </c>
      <c r="I43" s="25">
        <v>6881128</v>
      </c>
      <c r="J43" s="25">
        <v>9641966</v>
      </c>
      <c r="K43" s="46">
        <v>12020962.8505747</v>
      </c>
      <c r="L43" s="25"/>
    </row>
    <row r="44" spans="1:12" ht="12.75">
      <c r="A44" s="1" t="s">
        <v>83</v>
      </c>
      <c r="B44" s="25"/>
      <c r="C44" s="25"/>
      <c r="D44" s="25"/>
      <c r="E44" s="25"/>
      <c r="F44" s="25">
        <v>761965</v>
      </c>
      <c r="G44" s="25">
        <v>590674</v>
      </c>
      <c r="H44" s="25">
        <v>2293860</v>
      </c>
      <c r="I44" s="25">
        <v>3207075</v>
      </c>
      <c r="J44" s="25">
        <v>6011611</v>
      </c>
      <c r="K44" s="46">
        <v>10367949.5747126</v>
      </c>
      <c r="L44" s="25"/>
    </row>
    <row r="45" spans="1:12" ht="12.75">
      <c r="A45" s="3" t="s">
        <v>84</v>
      </c>
      <c r="B45" s="32"/>
      <c r="C45" s="32"/>
      <c r="D45" s="32"/>
      <c r="E45" s="32"/>
      <c r="F45" s="32">
        <v>6922473</v>
      </c>
      <c r="G45" s="32">
        <v>7185595</v>
      </c>
      <c r="H45" s="32">
        <v>10561246</v>
      </c>
      <c r="I45" s="32">
        <v>10088203</v>
      </c>
      <c r="J45" s="32">
        <v>15653576</v>
      </c>
      <c r="K45" s="47">
        <v>22388912.4252874</v>
      </c>
      <c r="L45" s="25"/>
    </row>
    <row r="46" spans="1:12" ht="12.75">
      <c r="A46" s="1" t="s">
        <v>85</v>
      </c>
      <c r="B46" s="32"/>
      <c r="C46" s="32"/>
      <c r="D46" s="32"/>
      <c r="E46" s="32"/>
      <c r="F46" s="32">
        <v>1426783</v>
      </c>
      <c r="G46" s="32">
        <v>1381045</v>
      </c>
      <c r="H46" s="32">
        <v>1792646</v>
      </c>
      <c r="I46" s="32">
        <v>2733232</v>
      </c>
      <c r="J46" s="25">
        <v>3859851</v>
      </c>
      <c r="K46" s="46">
        <v>5086782.96551724</v>
      </c>
      <c r="L46" s="25"/>
    </row>
    <row r="47" spans="1:12" ht="13.5" thickBot="1">
      <c r="A47" s="3" t="s">
        <v>86</v>
      </c>
      <c r="B47" s="33"/>
      <c r="C47" s="33"/>
      <c r="D47" s="33"/>
      <c r="E47" s="33"/>
      <c r="F47" s="33">
        <v>8349256</v>
      </c>
      <c r="G47" s="33">
        <v>8566640</v>
      </c>
      <c r="H47" s="33">
        <v>12353892</v>
      </c>
      <c r="I47" s="33">
        <v>12821435</v>
      </c>
      <c r="J47" s="33">
        <v>19513427</v>
      </c>
      <c r="K47" s="48">
        <v>27475695.3908046</v>
      </c>
      <c r="L47" s="25"/>
    </row>
    <row r="48" spans="1:12" ht="13.5" thickTop="1">
      <c r="A48" s="3"/>
      <c r="B48" s="25"/>
      <c r="C48" s="25"/>
      <c r="D48" s="25"/>
      <c r="E48" s="25"/>
      <c r="F48" s="25"/>
      <c r="G48" s="25"/>
      <c r="H48" s="25"/>
      <c r="I48" s="25"/>
      <c r="L48" s="25"/>
    </row>
    <row r="49" spans="1:12" ht="12.75">
      <c r="A49" s="1" t="s">
        <v>87</v>
      </c>
      <c r="B49" s="25"/>
      <c r="C49" s="25"/>
      <c r="D49" s="25"/>
      <c r="E49" s="25"/>
      <c r="F49" s="25">
        <v>-818409</v>
      </c>
      <c r="G49" s="25">
        <v>-541828</v>
      </c>
      <c r="H49" s="25">
        <v>-216240</v>
      </c>
      <c r="I49" s="25">
        <v>-91140</v>
      </c>
      <c r="J49" s="25">
        <v>1404732</v>
      </c>
      <c r="K49" s="46">
        <v>3022444.34482759</v>
      </c>
      <c r="L49" s="25"/>
    </row>
    <row r="50" spans="1:12" ht="12.75">
      <c r="A50" s="1" t="s">
        <v>88</v>
      </c>
      <c r="B50" s="25">
        <v>3815587</v>
      </c>
      <c r="C50" s="25">
        <v>4815568</v>
      </c>
      <c r="D50" s="25">
        <v>6048117</v>
      </c>
      <c r="E50" s="25">
        <v>8390489</v>
      </c>
      <c r="F50" s="25">
        <v>7643273</v>
      </c>
      <c r="G50" s="25">
        <v>7922478</v>
      </c>
      <c r="H50" s="25">
        <v>10677114</v>
      </c>
      <c r="I50" s="25">
        <v>10758900</v>
      </c>
      <c r="J50" s="25">
        <v>15495942</v>
      </c>
      <c r="K50" s="46">
        <v>21335479.137931</v>
      </c>
      <c r="L50" s="25"/>
    </row>
    <row r="51" spans="1:12" ht="12.75">
      <c r="A51" s="1" t="s">
        <v>89</v>
      </c>
      <c r="B51" s="25">
        <v>881506</v>
      </c>
      <c r="C51" s="25">
        <v>1081393</v>
      </c>
      <c r="D51" s="25">
        <v>1140621</v>
      </c>
      <c r="E51" s="25">
        <v>1879814</v>
      </c>
      <c r="F51" s="25">
        <v>1524393</v>
      </c>
      <c r="G51" s="25">
        <v>1185991</v>
      </c>
      <c r="H51" s="25">
        <v>1893018</v>
      </c>
      <c r="I51" s="25">
        <v>2153675</v>
      </c>
      <c r="J51" s="25">
        <v>2612753</v>
      </c>
      <c r="K51" s="46">
        <v>3117771.90804598</v>
      </c>
      <c r="L51" s="25"/>
    </row>
    <row r="52" spans="1:12" ht="13.5" thickBot="1">
      <c r="A52" s="3" t="s">
        <v>90</v>
      </c>
      <c r="B52" s="33"/>
      <c r="C52" s="33"/>
      <c r="D52" s="33"/>
      <c r="E52" s="33"/>
      <c r="F52" s="33">
        <v>8349256</v>
      </c>
      <c r="G52" s="33">
        <v>8566640</v>
      </c>
      <c r="H52" s="33">
        <v>12353892</v>
      </c>
      <c r="I52" s="33">
        <v>12821435</v>
      </c>
      <c r="J52" s="33">
        <v>19513427</v>
      </c>
      <c r="K52" s="48">
        <v>27475695.3908046</v>
      </c>
      <c r="L52" s="25"/>
    </row>
    <row r="53" spans="1:12" ht="13.5" thickTop="1">
      <c r="A53" s="3"/>
      <c r="B53" s="25"/>
      <c r="C53" s="25"/>
      <c r="D53" s="25"/>
      <c r="E53" s="25"/>
      <c r="F53" s="25"/>
      <c r="G53" s="25"/>
      <c r="H53" s="25"/>
      <c r="I53" s="25"/>
      <c r="L53" s="25"/>
    </row>
    <row r="54" spans="1:12" s="34" customFormat="1" ht="12.75">
      <c r="A54" s="3" t="s">
        <v>91</v>
      </c>
      <c r="F54" s="35">
        <v>9.064304651815682</v>
      </c>
      <c r="G54" s="35">
        <v>-0.7732086325560547</v>
      </c>
      <c r="H54" s="35">
        <v>4.762620557149115</v>
      </c>
      <c r="I54" s="35">
        <v>10.250436086132325</v>
      </c>
      <c r="J54" s="35">
        <v>5.98076391194</v>
      </c>
      <c r="K54" s="35">
        <v>4.93079792886</v>
      </c>
      <c r="L54" s="37"/>
    </row>
    <row r="55" spans="1:12" ht="12.75">
      <c r="A55" s="1"/>
      <c r="F55" s="31"/>
      <c r="G55" s="31"/>
      <c r="H55" s="31"/>
      <c r="I55" s="31"/>
      <c r="L55" s="25"/>
    </row>
    <row r="56" spans="1:12" ht="12.75">
      <c r="A56" s="1" t="s">
        <v>92</v>
      </c>
      <c r="B56" s="25">
        <v>13557909</v>
      </c>
      <c r="C56" s="25">
        <v>15677809</v>
      </c>
      <c r="D56" s="25">
        <v>18534468</v>
      </c>
      <c r="E56" s="25">
        <v>19668964</v>
      </c>
      <c r="F56" s="25">
        <v>17330448</v>
      </c>
      <c r="G56" s="25">
        <v>18070334</v>
      </c>
      <c r="H56" s="25">
        <v>20653903</v>
      </c>
      <c r="I56" s="25">
        <v>19188213</v>
      </c>
      <c r="J56" s="8">
        <v>25358982</v>
      </c>
      <c r="K56" s="46">
        <v>29213098.6666667</v>
      </c>
      <c r="L56" s="25"/>
    </row>
    <row r="57" spans="1:12" ht="12.75">
      <c r="A57" s="1"/>
      <c r="B57" t="s">
        <v>77</v>
      </c>
      <c r="C57" t="s">
        <v>77</v>
      </c>
      <c r="D57" t="s">
        <v>77</v>
      </c>
      <c r="E57" t="s">
        <v>77</v>
      </c>
      <c r="F57" t="s">
        <v>77</v>
      </c>
      <c r="G57" t="s">
        <v>77</v>
      </c>
      <c r="H57" t="s">
        <v>77</v>
      </c>
      <c r="K57"/>
      <c r="L57" s="25"/>
    </row>
    <row r="58" spans="1:12" ht="12.75">
      <c r="A58" s="1" t="s">
        <v>93</v>
      </c>
      <c r="B58" s="29"/>
      <c r="C58" s="29"/>
      <c r="D58" s="29"/>
      <c r="E58" s="29"/>
      <c r="F58" s="29"/>
      <c r="G58">
        <v>235</v>
      </c>
      <c r="H58">
        <v>215</v>
      </c>
      <c r="I58">
        <v>229</v>
      </c>
      <c r="J58">
        <v>227</v>
      </c>
      <c r="K58" s="46">
        <v>232.48275862069</v>
      </c>
      <c r="L58" s="25"/>
    </row>
    <row r="59" spans="1:12" ht="12.75">
      <c r="A59" s="3"/>
      <c r="B59" s="8"/>
      <c r="C59" s="8"/>
      <c r="D59" s="8"/>
      <c r="E59" s="8"/>
      <c r="F59" s="8"/>
      <c r="G59" s="8"/>
      <c r="K59"/>
      <c r="L59" s="25"/>
    </row>
    <row r="60" spans="1:12" ht="12.75">
      <c r="A60" s="3" t="s">
        <v>20</v>
      </c>
      <c r="B60" s="8">
        <v>41</v>
      </c>
      <c r="C60" s="8">
        <v>50</v>
      </c>
      <c r="D60" s="8">
        <v>52</v>
      </c>
      <c r="E60" s="8">
        <v>64</v>
      </c>
      <c r="F60" s="8">
        <v>71</v>
      </c>
      <c r="G60" s="8">
        <v>71</v>
      </c>
      <c r="H60" s="8">
        <v>102</v>
      </c>
      <c r="I60" s="1">
        <v>125</v>
      </c>
      <c r="J60">
        <v>99</v>
      </c>
      <c r="K60" s="46">
        <v>70</v>
      </c>
      <c r="L60" s="25"/>
    </row>
    <row r="61" spans="1:12" ht="12.75">
      <c r="A61" s="3" t="s">
        <v>21</v>
      </c>
      <c r="B61" s="8">
        <v>123</v>
      </c>
      <c r="C61" s="8">
        <v>123</v>
      </c>
      <c r="D61" s="8">
        <v>111</v>
      </c>
      <c r="E61" s="8">
        <v>107</v>
      </c>
      <c r="F61" s="8">
        <v>177</v>
      </c>
      <c r="G61" s="8">
        <v>189</v>
      </c>
      <c r="H61" s="8">
        <v>173</v>
      </c>
      <c r="I61" s="1">
        <v>202</v>
      </c>
      <c r="J61">
        <v>150</v>
      </c>
      <c r="K61" s="46">
        <v>87</v>
      </c>
      <c r="L61"/>
    </row>
    <row r="62" spans="1:12" ht="12.75">
      <c r="A62" s="1"/>
      <c r="B62" s="8"/>
      <c r="C62" s="8"/>
      <c r="D62" s="8"/>
      <c r="E62" s="8"/>
      <c r="F62" s="8"/>
      <c r="G62" s="8"/>
      <c r="H62" s="8"/>
      <c r="K62"/>
      <c r="L62" s="25"/>
    </row>
    <row r="63" spans="1:12" ht="12.75">
      <c r="A63" s="1"/>
      <c r="B63" s="8"/>
      <c r="C63" s="8"/>
      <c r="D63" s="8"/>
      <c r="E63" s="8"/>
      <c r="F63" s="8"/>
      <c r="G63" s="8"/>
      <c r="H63" s="8"/>
      <c r="K63"/>
      <c r="L63"/>
    </row>
    <row r="64" spans="1:12" ht="12.75">
      <c r="A64" s="1"/>
      <c r="B64" s="8"/>
      <c r="C64" s="8"/>
      <c r="D64" s="8"/>
      <c r="E64" s="8"/>
      <c r="F64" s="8"/>
      <c r="G64" s="8"/>
      <c r="H64" s="8"/>
      <c r="K64"/>
      <c r="L64" s="25"/>
    </row>
    <row r="65" spans="1:12" ht="12.75">
      <c r="A65" s="1"/>
      <c r="B65" s="8"/>
      <c r="C65" s="8"/>
      <c r="D65" s="8"/>
      <c r="E65" s="8"/>
      <c r="F65" s="8"/>
      <c r="G65" s="8"/>
      <c r="H65" s="8"/>
      <c r="K65"/>
      <c r="L65"/>
    </row>
    <row r="66" spans="1:12" ht="12.75">
      <c r="A66" s="1"/>
      <c r="B66" s="8"/>
      <c r="C66" s="8"/>
      <c r="D66" s="8"/>
      <c r="E66" s="8"/>
      <c r="F66" s="8"/>
      <c r="G66" s="8"/>
      <c r="H66" s="8"/>
      <c r="K66"/>
      <c r="L66" s="25"/>
    </row>
    <row r="67" spans="1:12" ht="12.75">
      <c r="A67" s="1"/>
      <c r="B67" s="8"/>
      <c r="C67" s="8"/>
      <c r="D67" s="8"/>
      <c r="E67" s="8"/>
      <c r="F67" s="8"/>
      <c r="G67" s="8"/>
      <c r="H67" s="8"/>
      <c r="K67"/>
      <c r="L67" s="25"/>
    </row>
    <row r="68" spans="1:12" ht="12.75">
      <c r="A68" s="1"/>
      <c r="B68" s="8"/>
      <c r="C68" s="8"/>
      <c r="D68" s="8"/>
      <c r="E68" s="8"/>
      <c r="F68" s="8"/>
      <c r="G68" s="8"/>
      <c r="H68" s="8"/>
      <c r="K68"/>
      <c r="L68"/>
    </row>
    <row r="69" spans="1:11" ht="12.75">
      <c r="A69" s="1"/>
      <c r="B69" s="8"/>
      <c r="C69" s="8"/>
      <c r="D69" s="8"/>
      <c r="E69" s="8"/>
      <c r="F69" s="8"/>
      <c r="G69" s="8"/>
      <c r="H69" s="8"/>
      <c r="K69"/>
    </row>
    <row r="70" ht="12.75">
      <c r="K70"/>
    </row>
    <row r="71" spans="11:12" ht="12.75">
      <c r="K71"/>
      <c r="L71"/>
    </row>
    <row r="72" spans="11:12" ht="12.75">
      <c r="K72"/>
      <c r="L72"/>
    </row>
    <row r="73" spans="11:12" ht="12.75">
      <c r="K73"/>
      <c r="L73"/>
    </row>
    <row r="74" spans="11:12" ht="12.75">
      <c r="K74"/>
      <c r="L74"/>
    </row>
    <row r="75" spans="11:12" ht="12.75">
      <c r="K75"/>
      <c r="L75"/>
    </row>
    <row r="76" spans="11:12" ht="12.75">
      <c r="K76"/>
      <c r="L76"/>
    </row>
    <row r="77" spans="11:12" ht="12.75">
      <c r="K77"/>
      <c r="L77"/>
    </row>
    <row r="78" spans="11:12" ht="12.75">
      <c r="K78"/>
      <c r="L78"/>
    </row>
    <row r="79" spans="11:12" ht="12.75">
      <c r="K79"/>
      <c r="L79"/>
    </row>
    <row r="80" spans="11:12" ht="12.75">
      <c r="K80"/>
      <c r="L80"/>
    </row>
    <row r="81" spans="11:12" ht="12.75">
      <c r="K81"/>
      <c r="L81"/>
    </row>
    <row r="82" spans="11:12" ht="12.75">
      <c r="K82"/>
      <c r="L82"/>
    </row>
    <row r="83" spans="11:12" ht="12.75">
      <c r="K83"/>
      <c r="L83"/>
    </row>
    <row r="84" spans="11:12" ht="12.75">
      <c r="K84"/>
      <c r="L84"/>
    </row>
    <row r="85" spans="11:12" ht="12.75">
      <c r="K85"/>
      <c r="L85"/>
    </row>
    <row r="86" spans="11:12" ht="12.75">
      <c r="K86"/>
      <c r="L86"/>
    </row>
    <row r="87" spans="11:12" ht="12.75">
      <c r="K87"/>
      <c r="L87"/>
    </row>
    <row r="88" spans="11:12" ht="12.75">
      <c r="K88"/>
      <c r="L88"/>
    </row>
    <row r="89" spans="11:12" ht="12.75">
      <c r="K89"/>
      <c r="L89"/>
    </row>
    <row r="90" spans="11:12" ht="12.75">
      <c r="K90"/>
      <c r="L90"/>
    </row>
    <row r="91" spans="11:12" ht="12.75">
      <c r="K91"/>
      <c r="L91"/>
    </row>
    <row r="92" spans="11:12" ht="12.75">
      <c r="K92"/>
      <c r="L92"/>
    </row>
    <row r="93" spans="11:12" ht="12.75">
      <c r="K93"/>
      <c r="L93"/>
    </row>
    <row r="94" spans="11:12" ht="12.75">
      <c r="K94"/>
      <c r="L94"/>
    </row>
    <row r="95" spans="11:12" ht="12.75">
      <c r="K95"/>
      <c r="L95"/>
    </row>
    <row r="96" spans="11:12" ht="12.75">
      <c r="K96"/>
      <c r="L96"/>
    </row>
    <row r="97" spans="11:12" ht="12.75">
      <c r="K97"/>
      <c r="L97"/>
    </row>
    <row r="98" spans="11:12" ht="12.75">
      <c r="K98"/>
      <c r="L98"/>
    </row>
    <row r="99" spans="11:12" ht="12.75">
      <c r="K99"/>
      <c r="L99"/>
    </row>
    <row r="100" spans="11:12" ht="12.75">
      <c r="K100"/>
      <c r="L100"/>
    </row>
    <row r="101" spans="11:12" ht="12.75">
      <c r="K101"/>
      <c r="L101"/>
    </row>
    <row r="102" spans="11:12" ht="12.75">
      <c r="K102"/>
      <c r="L102"/>
    </row>
    <row r="103" spans="11:12" ht="12.75">
      <c r="K103"/>
      <c r="L103"/>
    </row>
    <row r="104" spans="11:12" ht="12.75">
      <c r="K104"/>
      <c r="L104"/>
    </row>
    <row r="105" spans="11:12" ht="12.75">
      <c r="K105"/>
      <c r="L105"/>
    </row>
    <row r="106" spans="11:12" ht="12.75">
      <c r="K106"/>
      <c r="L106"/>
    </row>
    <row r="107" spans="11:12" ht="12.75">
      <c r="K107"/>
      <c r="L107"/>
    </row>
    <row r="108" spans="11:12" ht="12.75">
      <c r="K108"/>
      <c r="L108"/>
    </row>
    <row r="109" spans="11:12" ht="12.75">
      <c r="K109"/>
      <c r="L109"/>
    </row>
    <row r="110" spans="11:12" ht="12.75">
      <c r="K110"/>
      <c r="L110"/>
    </row>
    <row r="111" spans="11:12" ht="12.75">
      <c r="K111"/>
      <c r="L111"/>
    </row>
    <row r="112" spans="11:12" ht="12.75">
      <c r="K112"/>
      <c r="L112"/>
    </row>
    <row r="113" spans="11:12" ht="12.75">
      <c r="K113"/>
      <c r="L113"/>
    </row>
    <row r="114" spans="11:12" ht="12.75">
      <c r="K114"/>
      <c r="L114"/>
    </row>
    <row r="115" spans="11:12" ht="12.75">
      <c r="K115"/>
      <c r="L115"/>
    </row>
    <row r="116" spans="11:12" ht="12.75">
      <c r="K116"/>
      <c r="L116"/>
    </row>
    <row r="117" spans="11:12" ht="12.75">
      <c r="K117"/>
      <c r="L117"/>
    </row>
    <row r="118" spans="11:12" ht="12.75">
      <c r="K118"/>
      <c r="L118"/>
    </row>
    <row r="119" spans="11:12" ht="12.75">
      <c r="K119"/>
      <c r="L119"/>
    </row>
    <row r="120" spans="11:12" ht="12.75">
      <c r="K120"/>
      <c r="L120"/>
    </row>
    <row r="121" spans="11:12" ht="12.75">
      <c r="K121"/>
      <c r="L121"/>
    </row>
    <row r="122" spans="11:12" ht="12.75">
      <c r="K122"/>
      <c r="L122"/>
    </row>
    <row r="123" spans="11:12" ht="12.75">
      <c r="K123"/>
      <c r="L123"/>
    </row>
    <row r="124" spans="11:12" ht="12.75">
      <c r="K124"/>
      <c r="L124"/>
    </row>
    <row r="125" spans="11:12" ht="12.75">
      <c r="K125"/>
      <c r="L125"/>
    </row>
    <row r="126" spans="11:12" ht="12.75">
      <c r="K126"/>
      <c r="L126"/>
    </row>
    <row r="127" spans="11:12" ht="12.75">
      <c r="K127"/>
      <c r="L127"/>
    </row>
    <row r="128" spans="11:12" ht="12.75">
      <c r="K128"/>
      <c r="L128"/>
    </row>
    <row r="129" spans="11:12" ht="12.75">
      <c r="K129"/>
      <c r="L129"/>
    </row>
    <row r="130" spans="11:12" ht="12.75">
      <c r="K130"/>
      <c r="L130"/>
    </row>
    <row r="131" spans="11:12" ht="12.75">
      <c r="K131"/>
      <c r="L131"/>
    </row>
    <row r="132" spans="11:12" ht="12.75">
      <c r="K132"/>
      <c r="L132"/>
    </row>
    <row r="133" spans="11:12" ht="12.75">
      <c r="K133"/>
      <c r="L133"/>
    </row>
    <row r="134" spans="11:12" ht="12.75">
      <c r="K134"/>
      <c r="L134"/>
    </row>
    <row r="135" spans="11:12" ht="12.75">
      <c r="K135"/>
      <c r="L135"/>
    </row>
    <row r="136" spans="11:12" ht="12.75">
      <c r="K136"/>
      <c r="L136"/>
    </row>
    <row r="137" spans="11:12" ht="12.75">
      <c r="K137"/>
      <c r="L137"/>
    </row>
    <row r="138" spans="11:12" ht="12.75">
      <c r="K138"/>
      <c r="L138"/>
    </row>
    <row r="139" spans="11:12" ht="12.75">
      <c r="K139"/>
      <c r="L139"/>
    </row>
    <row r="140" spans="11:12" ht="12.75">
      <c r="K140"/>
      <c r="L140"/>
    </row>
    <row r="141" spans="11:12" ht="12.75">
      <c r="K141"/>
      <c r="L141"/>
    </row>
    <row r="142" spans="11:12" ht="12.75">
      <c r="K142"/>
      <c r="L142"/>
    </row>
    <row r="143" spans="11:12" ht="12.75">
      <c r="K143"/>
      <c r="L143"/>
    </row>
    <row r="144" spans="11:12" ht="12.75">
      <c r="K144"/>
      <c r="L144"/>
    </row>
    <row r="145" spans="11:12" ht="12.75">
      <c r="K145"/>
      <c r="L145"/>
    </row>
    <row r="146" spans="11:12" ht="12.75">
      <c r="K146"/>
      <c r="L146"/>
    </row>
    <row r="147" spans="11:12" ht="12.75">
      <c r="K147"/>
      <c r="L147"/>
    </row>
    <row r="148" spans="11:12" ht="12.75">
      <c r="K148"/>
      <c r="L148"/>
    </row>
    <row r="149" spans="11:12" ht="12.75">
      <c r="K149"/>
      <c r="L149"/>
    </row>
    <row r="150" spans="11:12" ht="12.75">
      <c r="K150"/>
      <c r="L150"/>
    </row>
    <row r="151" spans="11:12" ht="12.75">
      <c r="K151"/>
      <c r="L151"/>
    </row>
    <row r="152" spans="11:12" ht="12.75">
      <c r="K152"/>
      <c r="L152"/>
    </row>
    <row r="153" spans="11:12" ht="12.75">
      <c r="K153"/>
      <c r="L153"/>
    </row>
    <row r="154" spans="11:12" ht="12.75">
      <c r="K154"/>
      <c r="L154"/>
    </row>
    <row r="155" spans="11:12" ht="12.75">
      <c r="K155"/>
      <c r="L155"/>
    </row>
    <row r="156" spans="11:12" ht="12.75">
      <c r="K156"/>
      <c r="L156"/>
    </row>
    <row r="157" spans="11:12" ht="12.75">
      <c r="K157"/>
      <c r="L157"/>
    </row>
    <row r="158" spans="11:12" ht="12.75">
      <c r="K158"/>
      <c r="L158"/>
    </row>
    <row r="159" spans="11:12" ht="12.75">
      <c r="K159"/>
      <c r="L159"/>
    </row>
    <row r="160" spans="11:12" ht="12.75">
      <c r="K160"/>
      <c r="L160"/>
    </row>
    <row r="161" spans="11:12" ht="12.75">
      <c r="K161"/>
      <c r="L161"/>
    </row>
    <row r="162" spans="11:12" ht="12.75">
      <c r="K162"/>
      <c r="L162"/>
    </row>
    <row r="163" spans="11:12" ht="12.75">
      <c r="K163"/>
      <c r="L163"/>
    </row>
    <row r="164" spans="11:12" ht="12.75">
      <c r="K164"/>
      <c r="L164"/>
    </row>
    <row r="165" spans="11:12" ht="12.75">
      <c r="K165"/>
      <c r="L165"/>
    </row>
    <row r="166" spans="11:12" ht="12.75">
      <c r="K166"/>
      <c r="L166"/>
    </row>
    <row r="167" spans="11:12" ht="12.75">
      <c r="K167"/>
      <c r="L167"/>
    </row>
    <row r="168" spans="11:12" ht="12.75">
      <c r="K168"/>
      <c r="L168"/>
    </row>
    <row r="169" spans="11:12" ht="12.75">
      <c r="K169"/>
      <c r="L169"/>
    </row>
    <row r="170" spans="11:12" ht="12.75">
      <c r="K170"/>
      <c r="L170"/>
    </row>
    <row r="171" spans="11:12" ht="12.75">
      <c r="K171"/>
      <c r="L171"/>
    </row>
    <row r="172" spans="11:12" ht="12.75">
      <c r="K172"/>
      <c r="L172"/>
    </row>
    <row r="173" spans="11:12" ht="12.75">
      <c r="K173"/>
      <c r="L173"/>
    </row>
    <row r="174" spans="11:12" ht="12.75">
      <c r="K174"/>
      <c r="L174"/>
    </row>
    <row r="175" spans="11:12" ht="12.75">
      <c r="K175"/>
      <c r="L175"/>
    </row>
    <row r="176" spans="11:12" ht="12.75">
      <c r="K176"/>
      <c r="L176"/>
    </row>
    <row r="177" spans="11:12" ht="12.75">
      <c r="K177"/>
      <c r="L177"/>
    </row>
    <row r="178" spans="11:12" ht="12.75">
      <c r="K178"/>
      <c r="L178"/>
    </row>
    <row r="179" spans="11:12" ht="12.75">
      <c r="K179"/>
      <c r="L179"/>
    </row>
    <row r="180" spans="11:12" ht="12.75">
      <c r="K180"/>
      <c r="L180"/>
    </row>
    <row r="181" spans="11:12" ht="12.75">
      <c r="K181"/>
      <c r="L181"/>
    </row>
    <row r="182" spans="11:12" ht="12.75">
      <c r="K182"/>
      <c r="L182"/>
    </row>
    <row r="183" spans="11:12" ht="12.75">
      <c r="K183"/>
      <c r="L183"/>
    </row>
    <row r="184" spans="11:12" ht="12.75">
      <c r="K184"/>
      <c r="L184"/>
    </row>
    <row r="185" spans="11:12" ht="12.75">
      <c r="K185"/>
      <c r="L185"/>
    </row>
    <row r="186" spans="11:12" ht="12.75">
      <c r="K186"/>
      <c r="L186"/>
    </row>
    <row r="187" spans="11:12" ht="12.75">
      <c r="K187"/>
      <c r="L187"/>
    </row>
    <row r="188" spans="11:12" ht="12.75">
      <c r="K188"/>
      <c r="L188"/>
    </row>
    <row r="189" spans="11:12" ht="12.75">
      <c r="K189"/>
      <c r="L189"/>
    </row>
    <row r="190" spans="11:12" ht="12.75">
      <c r="K190"/>
      <c r="L190"/>
    </row>
    <row r="191" spans="11:12" ht="12.75">
      <c r="K191"/>
      <c r="L191"/>
    </row>
    <row r="192" spans="11:12" ht="12.75">
      <c r="K192"/>
      <c r="L192"/>
    </row>
    <row r="193" spans="11:12" ht="12.75">
      <c r="K193"/>
      <c r="L193"/>
    </row>
    <row r="194" spans="11:12" ht="12.75">
      <c r="K194"/>
      <c r="L194"/>
    </row>
    <row r="195" spans="11:12" ht="12.75">
      <c r="K195"/>
      <c r="L195"/>
    </row>
    <row r="196" spans="11:12" ht="12.75">
      <c r="K196"/>
      <c r="L196"/>
    </row>
    <row r="197" spans="11:12" ht="12.75">
      <c r="K197"/>
      <c r="L197"/>
    </row>
    <row r="198" spans="11:12" ht="12.75">
      <c r="K198"/>
      <c r="L198"/>
    </row>
    <row r="199" spans="11:12" ht="12.75">
      <c r="K199"/>
      <c r="L199"/>
    </row>
    <row r="200" spans="11:12" ht="12.75">
      <c r="K200"/>
      <c r="L200"/>
    </row>
    <row r="201" spans="11:12" ht="12.75">
      <c r="K201"/>
      <c r="L201"/>
    </row>
    <row r="202" spans="11:12" ht="12.75">
      <c r="K202"/>
      <c r="L202"/>
    </row>
    <row r="203" spans="11:12" ht="12.75">
      <c r="K203"/>
      <c r="L203"/>
    </row>
    <row r="204" spans="11:12" ht="12.75">
      <c r="K204"/>
      <c r="L204"/>
    </row>
    <row r="205" spans="11:12" ht="12.75">
      <c r="K205"/>
      <c r="L205"/>
    </row>
    <row r="206" spans="11:12" ht="12.75">
      <c r="K206"/>
      <c r="L206"/>
    </row>
    <row r="207" spans="11:12" ht="12.75">
      <c r="K207"/>
      <c r="L207"/>
    </row>
    <row r="208" spans="11:12" ht="12.75">
      <c r="K208"/>
      <c r="L208"/>
    </row>
    <row r="209" spans="11:12" ht="12.75">
      <c r="K209"/>
      <c r="L209"/>
    </row>
    <row r="210" spans="11:12" ht="12.75">
      <c r="K210"/>
      <c r="L210"/>
    </row>
    <row r="211" spans="11:12" ht="12.75">
      <c r="K211"/>
      <c r="L211"/>
    </row>
    <row r="212" spans="11:12" ht="12.75">
      <c r="K212"/>
      <c r="L212"/>
    </row>
    <row r="213" spans="11:12" ht="12.75">
      <c r="K213"/>
      <c r="L213"/>
    </row>
    <row r="214" spans="11:12" ht="12.75">
      <c r="K214"/>
      <c r="L214"/>
    </row>
    <row r="215" spans="11:12" ht="12.75">
      <c r="K215"/>
      <c r="L215"/>
    </row>
    <row r="216" spans="11:12" ht="12.75">
      <c r="K216"/>
      <c r="L216"/>
    </row>
    <row r="217" spans="11:12" ht="12.75">
      <c r="K217"/>
      <c r="L217"/>
    </row>
    <row r="218" spans="11:12" ht="12.75">
      <c r="K218"/>
      <c r="L218"/>
    </row>
    <row r="219" spans="11:12" ht="12.75">
      <c r="K219"/>
      <c r="L219"/>
    </row>
    <row r="220" spans="11:12" ht="12.75">
      <c r="K220"/>
      <c r="L220"/>
    </row>
    <row r="221" spans="11:12" ht="12.75">
      <c r="K221"/>
      <c r="L221"/>
    </row>
    <row r="222" spans="11:12" ht="12.75">
      <c r="K222"/>
      <c r="L222"/>
    </row>
    <row r="223" spans="11:12" ht="12.75">
      <c r="K223"/>
      <c r="L223"/>
    </row>
    <row r="224" spans="11:12" ht="12.75">
      <c r="K224"/>
      <c r="L224"/>
    </row>
    <row r="225" spans="11:12" ht="12.75">
      <c r="K225"/>
      <c r="L225"/>
    </row>
    <row r="226" spans="11:12" ht="12.75">
      <c r="K226"/>
      <c r="L226"/>
    </row>
    <row r="227" spans="11:12" ht="12.75">
      <c r="K227"/>
      <c r="L227"/>
    </row>
    <row r="228" spans="11:12" ht="12.75">
      <c r="K228"/>
      <c r="L228"/>
    </row>
    <row r="229" spans="11:12" ht="12.75">
      <c r="K229"/>
      <c r="L229"/>
    </row>
    <row r="230" spans="11:12" ht="12.75">
      <c r="K230"/>
      <c r="L230"/>
    </row>
    <row r="231" spans="11:12" ht="12.75">
      <c r="K231"/>
      <c r="L231"/>
    </row>
    <row r="232" spans="11:12" ht="12.75">
      <c r="K232"/>
      <c r="L232"/>
    </row>
    <row r="233" spans="11:12" ht="12.75">
      <c r="K233"/>
      <c r="L233"/>
    </row>
    <row r="234" spans="11:12" ht="12.75">
      <c r="K234"/>
      <c r="L234"/>
    </row>
    <row r="235" spans="11:12" ht="12.75">
      <c r="K235"/>
      <c r="L235"/>
    </row>
    <row r="236" spans="11:12" ht="12.75">
      <c r="K236"/>
      <c r="L236"/>
    </row>
    <row r="237" spans="11:12" ht="12.75">
      <c r="K237"/>
      <c r="L237"/>
    </row>
    <row r="238" spans="11:12" ht="12.75">
      <c r="K238"/>
      <c r="L238"/>
    </row>
    <row r="239" spans="11:12" ht="12.75">
      <c r="K239"/>
      <c r="L239"/>
    </row>
    <row r="240" spans="11:12" ht="12.75">
      <c r="K240"/>
      <c r="L240"/>
    </row>
    <row r="241" spans="11:12" ht="12.75">
      <c r="K241"/>
      <c r="L241"/>
    </row>
    <row r="242" spans="11:12" ht="12.75">
      <c r="K242"/>
      <c r="L242"/>
    </row>
    <row r="243" spans="11:12" ht="12.75">
      <c r="K243"/>
      <c r="L243"/>
    </row>
    <row r="244" spans="11:12" ht="12.75">
      <c r="K244"/>
      <c r="L244"/>
    </row>
    <row r="245" spans="11:12" ht="12.75">
      <c r="K245"/>
      <c r="L245"/>
    </row>
    <row r="246" spans="11:12" ht="12.75">
      <c r="K246"/>
      <c r="L246"/>
    </row>
    <row r="247" spans="11:12" ht="12.75">
      <c r="K247"/>
      <c r="L247"/>
    </row>
    <row r="248" spans="11:12" ht="12.75">
      <c r="K248"/>
      <c r="L248"/>
    </row>
    <row r="249" spans="11:12" ht="12.75">
      <c r="K249"/>
      <c r="L249"/>
    </row>
    <row r="250" spans="11:12" ht="12.75">
      <c r="K250"/>
      <c r="L250"/>
    </row>
    <row r="251" spans="11:12" ht="12.75">
      <c r="K251"/>
      <c r="L251"/>
    </row>
    <row r="252" spans="11:12" ht="12.75">
      <c r="K252"/>
      <c r="L252"/>
    </row>
    <row r="253" spans="11:12" ht="12.75">
      <c r="K253"/>
      <c r="L253"/>
    </row>
    <row r="254" spans="11:12" ht="12.75">
      <c r="K254"/>
      <c r="L254"/>
    </row>
    <row r="255" spans="11:12" ht="12.75">
      <c r="K255"/>
      <c r="L255"/>
    </row>
    <row r="256" spans="11:12" ht="12.75">
      <c r="K256"/>
      <c r="L256"/>
    </row>
    <row r="257" spans="11:12" ht="12.75">
      <c r="K257"/>
      <c r="L257"/>
    </row>
    <row r="258" spans="11:12" ht="12.75">
      <c r="K258"/>
      <c r="L258"/>
    </row>
    <row r="259" spans="11:12" ht="12.75">
      <c r="K259"/>
      <c r="L259"/>
    </row>
    <row r="260" spans="11:12" ht="12.75">
      <c r="K260"/>
      <c r="L260"/>
    </row>
    <row r="261" spans="11:12" ht="12.75">
      <c r="K261"/>
      <c r="L261"/>
    </row>
    <row r="262" spans="11:12" ht="12.75">
      <c r="K262"/>
      <c r="L262"/>
    </row>
    <row r="263" spans="11:12" ht="12.75">
      <c r="K263"/>
      <c r="L263"/>
    </row>
    <row r="264" spans="11:12" ht="12.75">
      <c r="K264"/>
      <c r="L264"/>
    </row>
    <row r="265" spans="11:12" ht="12.75">
      <c r="K265"/>
      <c r="L265"/>
    </row>
    <row r="266" spans="11:12" ht="12.75">
      <c r="K266"/>
      <c r="L266"/>
    </row>
    <row r="267" spans="11:12" ht="12.75">
      <c r="K267"/>
      <c r="L267"/>
    </row>
    <row r="268" spans="11:12" ht="12.75">
      <c r="K268"/>
      <c r="L268"/>
    </row>
    <row r="269" spans="11:12" ht="12.75">
      <c r="K269"/>
      <c r="L269"/>
    </row>
    <row r="270" spans="11:12" ht="12.75">
      <c r="K270"/>
      <c r="L270"/>
    </row>
    <row r="271" spans="11:12" ht="12.75">
      <c r="K271"/>
      <c r="L271"/>
    </row>
    <row r="272" spans="11:12" ht="12.75">
      <c r="K272"/>
      <c r="L272"/>
    </row>
    <row r="273" spans="11:12" ht="12.75">
      <c r="K273"/>
      <c r="L273"/>
    </row>
    <row r="274" spans="11:12" ht="12.75">
      <c r="K274"/>
      <c r="L274"/>
    </row>
    <row r="275" spans="11:12" ht="12.75">
      <c r="K275"/>
      <c r="L275"/>
    </row>
    <row r="276" spans="11:12" ht="12.75">
      <c r="K276"/>
      <c r="L276"/>
    </row>
    <row r="277" spans="11:12" ht="12.75">
      <c r="K277"/>
      <c r="L277"/>
    </row>
    <row r="278" spans="11:12" ht="12.75">
      <c r="K278"/>
      <c r="L278"/>
    </row>
    <row r="279" spans="11:12" ht="12.75">
      <c r="K279"/>
      <c r="L279"/>
    </row>
    <row r="280" spans="11:12" ht="12.75">
      <c r="K280"/>
      <c r="L280"/>
    </row>
    <row r="281" spans="11:12" ht="12.75">
      <c r="K281"/>
      <c r="L281"/>
    </row>
    <row r="282" spans="11:12" ht="12.75">
      <c r="K282"/>
      <c r="L282"/>
    </row>
    <row r="283" spans="11:12" ht="12.75">
      <c r="K283"/>
      <c r="L283"/>
    </row>
    <row r="284" spans="11:12" ht="12.75">
      <c r="K284"/>
      <c r="L284"/>
    </row>
    <row r="285" spans="11:12" ht="12.75">
      <c r="K285"/>
      <c r="L285"/>
    </row>
    <row r="286" spans="11:12" ht="12.75">
      <c r="K286"/>
      <c r="L286"/>
    </row>
  </sheetData>
  <sheetProtection/>
  <printOptions/>
  <pageMargins left="0.787401575" right="0.787401575" top="0.984251969" bottom="0.984251969" header="0.5" footer="0.5"/>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S62"/>
  <sheetViews>
    <sheetView zoomScalePageLayoutView="0" workbookViewId="0" topLeftCell="A1">
      <selection activeCell="A2" sqref="A2"/>
    </sheetView>
  </sheetViews>
  <sheetFormatPr defaultColWidth="9.140625" defaultRowHeight="12.75"/>
  <cols>
    <col min="1" max="1" width="30.140625" style="2" customWidth="1"/>
    <col min="2" max="19" width="11.28125" style="2" customWidth="1"/>
    <col min="20" max="16384" width="9.140625" style="2" customWidth="1"/>
  </cols>
  <sheetData>
    <row r="1" spans="1:9" ht="18">
      <c r="A1" s="13" t="s">
        <v>42</v>
      </c>
      <c r="B1" s="13"/>
      <c r="C1" s="13"/>
      <c r="D1" s="13"/>
      <c r="E1" s="13"/>
      <c r="F1" s="13"/>
      <c r="G1" s="13"/>
      <c r="H1" s="13"/>
      <c r="I1" s="13"/>
    </row>
    <row r="3" ht="15.75">
      <c r="A3" s="14" t="s">
        <v>119</v>
      </c>
    </row>
    <row r="5" spans="1:9" ht="15.75">
      <c r="A5" s="5" t="s">
        <v>30</v>
      </c>
      <c r="B5" s="5"/>
      <c r="C5" s="5"/>
      <c r="D5" s="5"/>
      <c r="E5" s="5"/>
      <c r="F5" s="5"/>
      <c r="G5" s="5"/>
      <c r="H5" s="5"/>
      <c r="I5" s="5"/>
    </row>
    <row r="6" spans="1:9" ht="12.75">
      <c r="A6" s="20"/>
      <c r="B6" s="20"/>
      <c r="C6" s="20"/>
      <c r="D6" s="20"/>
      <c r="E6" s="20"/>
      <c r="F6" s="20"/>
      <c r="G6" s="20"/>
      <c r="H6" s="20"/>
      <c r="I6" s="20"/>
    </row>
    <row r="7" spans="1:9" ht="12.75">
      <c r="A7" s="3" t="s">
        <v>39</v>
      </c>
      <c r="B7" s="3"/>
      <c r="C7" s="3"/>
      <c r="D7" s="3"/>
      <c r="E7" s="3"/>
      <c r="F7" s="3"/>
      <c r="G7" s="3"/>
      <c r="H7" s="3"/>
      <c r="I7" s="3"/>
    </row>
    <row r="8" spans="1:9" ht="12.75">
      <c r="A8" s="3" t="s">
        <v>24</v>
      </c>
      <c r="B8" s="3"/>
      <c r="C8" s="3"/>
      <c r="D8" s="3"/>
      <c r="E8" s="3"/>
      <c r="F8" s="3"/>
      <c r="G8" s="3"/>
      <c r="H8" s="3"/>
      <c r="I8" s="3"/>
    </row>
    <row r="9" spans="1:16" s="1" customFormat="1" ht="12.75">
      <c r="A9" s="3" t="s">
        <v>120</v>
      </c>
      <c r="B9" s="3"/>
      <c r="C9" s="3"/>
      <c r="D9" s="3"/>
      <c r="E9" s="3"/>
      <c r="F9" s="3"/>
      <c r="G9" s="3"/>
      <c r="H9" s="3"/>
      <c r="I9" s="3"/>
      <c r="J9" s="2"/>
      <c r="K9" s="2"/>
      <c r="L9" s="2"/>
      <c r="M9" s="2"/>
      <c r="N9" s="2"/>
      <c r="O9" s="2"/>
      <c r="P9" s="2"/>
    </row>
    <row r="10" spans="1:9" ht="12.75">
      <c r="A10" s="4" t="s">
        <v>25</v>
      </c>
      <c r="B10" s="4"/>
      <c r="C10" s="4"/>
      <c r="D10" s="4"/>
      <c r="E10" s="4"/>
      <c r="F10" s="4"/>
      <c r="G10" s="4"/>
      <c r="H10" s="4"/>
      <c r="I10" s="4"/>
    </row>
    <row r="12" spans="1:19" ht="12.75">
      <c r="A12" s="3" t="s">
        <v>0</v>
      </c>
      <c r="B12" s="6">
        <v>1990</v>
      </c>
      <c r="C12" s="6">
        <v>1991</v>
      </c>
      <c r="D12" s="6">
        <v>1992</v>
      </c>
      <c r="E12" s="6">
        <v>1993</v>
      </c>
      <c r="F12" s="6">
        <v>1994</v>
      </c>
      <c r="G12" s="6">
        <v>1995</v>
      </c>
      <c r="H12" s="6">
        <v>1996</v>
      </c>
      <c r="I12" s="6">
        <v>1997</v>
      </c>
      <c r="J12" s="6">
        <v>1998</v>
      </c>
      <c r="K12" s="6">
        <v>1999</v>
      </c>
      <c r="L12" s="6">
        <v>2000</v>
      </c>
      <c r="M12" s="6">
        <v>2001</v>
      </c>
      <c r="N12" s="6">
        <v>2002</v>
      </c>
      <c r="O12" s="6">
        <v>2003</v>
      </c>
      <c r="P12" s="6">
        <v>2004</v>
      </c>
      <c r="Q12" s="6">
        <v>2005</v>
      </c>
      <c r="R12" s="6">
        <v>2006</v>
      </c>
      <c r="S12" s="6">
        <v>2007</v>
      </c>
    </row>
    <row r="13" spans="1:19" ht="12.75">
      <c r="A13" s="3" t="s">
        <v>1</v>
      </c>
      <c r="B13" s="7">
        <v>10268210.688888889</v>
      </c>
      <c r="C13" s="7">
        <v>11498944.386363637</v>
      </c>
      <c r="D13" s="7">
        <v>12236865.768421052</v>
      </c>
      <c r="E13" s="7">
        <v>13744361.425531914</v>
      </c>
      <c r="F13" s="7">
        <v>13759044.054398157</v>
      </c>
      <c r="G13" s="7">
        <v>15954819.072350001</v>
      </c>
      <c r="H13" s="7">
        <v>22357632.768421054</v>
      </c>
      <c r="I13" s="7">
        <v>23171780.009615384</v>
      </c>
      <c r="J13" s="7">
        <v>23851498</v>
      </c>
      <c r="K13" s="7">
        <v>22522496</v>
      </c>
      <c r="L13" s="7">
        <v>24779062</v>
      </c>
      <c r="M13" s="7">
        <v>36608785</v>
      </c>
      <c r="N13" s="7">
        <v>35729978</v>
      </c>
      <c r="O13" s="7">
        <v>28787552</v>
      </c>
      <c r="P13" s="7">
        <v>36029148</v>
      </c>
      <c r="Q13" s="7">
        <v>41282011</v>
      </c>
      <c r="R13" s="7">
        <v>34097715</v>
      </c>
      <c r="S13" s="7">
        <v>39109875.432098776</v>
      </c>
    </row>
    <row r="14" spans="1:17" ht="12.75">
      <c r="A14" s="3"/>
      <c r="B14" s="3"/>
      <c r="C14" s="3"/>
      <c r="D14" s="3"/>
      <c r="E14" s="3"/>
      <c r="F14" s="3"/>
      <c r="G14" s="3"/>
      <c r="H14" s="3"/>
      <c r="I14" s="3"/>
      <c r="J14" s="8"/>
      <c r="K14" s="8"/>
      <c r="L14" s="8"/>
      <c r="M14" s="8"/>
      <c r="N14" s="8"/>
      <c r="O14" s="8"/>
      <c r="P14" s="8"/>
      <c r="Q14" s="1" t="s">
        <v>77</v>
      </c>
    </row>
    <row r="15" spans="1:16" ht="12.75">
      <c r="A15" s="3" t="s">
        <v>2</v>
      </c>
      <c r="B15" s="3"/>
      <c r="C15" s="3"/>
      <c r="D15" s="3"/>
      <c r="E15" s="3"/>
      <c r="F15" s="3"/>
      <c r="G15" s="3"/>
      <c r="H15" s="3"/>
      <c r="I15" s="3"/>
      <c r="J15" s="8"/>
      <c r="K15" s="8"/>
      <c r="L15" s="8"/>
      <c r="M15" s="8"/>
      <c r="N15" s="8"/>
      <c r="O15" s="8"/>
      <c r="P15" s="8"/>
    </row>
    <row r="16" spans="1:19" ht="12.75">
      <c r="A16" s="1" t="s">
        <v>3</v>
      </c>
      <c r="B16" s="25">
        <v>1333419.3333333333</v>
      </c>
      <c r="C16" s="25">
        <v>1307039.875</v>
      </c>
      <c r="D16" s="25">
        <v>1302785.4210526317</v>
      </c>
      <c r="E16" s="25">
        <v>1548631.0425531915</v>
      </c>
      <c r="F16" s="25">
        <v>1293600.0014467582</v>
      </c>
      <c r="G16" s="8">
        <v>1235181.9897959174</v>
      </c>
      <c r="H16" s="8">
        <v>1549157.452631579</v>
      </c>
      <c r="I16" s="8">
        <v>1537577.8461538462</v>
      </c>
      <c r="J16" s="8">
        <v>1405761</v>
      </c>
      <c r="K16" s="8">
        <v>1697062</v>
      </c>
      <c r="L16" s="8">
        <v>2873420</v>
      </c>
      <c r="M16" s="8">
        <v>3086219</v>
      </c>
      <c r="N16" s="8">
        <v>2637706</v>
      </c>
      <c r="O16" s="8">
        <v>2955397</v>
      </c>
      <c r="P16" s="8">
        <v>4011137</v>
      </c>
      <c r="Q16" s="8">
        <v>4410596</v>
      </c>
      <c r="R16" s="25">
        <v>3821822</v>
      </c>
      <c r="S16" s="25">
        <v>4820923.728395063</v>
      </c>
    </row>
    <row r="17" spans="1:19" ht="12.75">
      <c r="A17" s="1" t="s">
        <v>4</v>
      </c>
      <c r="B17" s="25">
        <v>420681.4666666667</v>
      </c>
      <c r="C17" s="25">
        <v>469827.3409090909</v>
      </c>
      <c r="D17" s="25">
        <v>414751.4210526316</v>
      </c>
      <c r="E17" s="25">
        <v>474298.72340425535</v>
      </c>
      <c r="F17" s="25">
        <v>463767.2654803239</v>
      </c>
      <c r="G17" s="8">
        <v>479873.46938775503</v>
      </c>
      <c r="H17" s="8">
        <v>659712.4315789473</v>
      </c>
      <c r="I17" s="8">
        <v>756491.1923076923</v>
      </c>
      <c r="J17" s="8">
        <v>724723</v>
      </c>
      <c r="K17" s="8">
        <v>689256</v>
      </c>
      <c r="L17" s="8">
        <v>818539</v>
      </c>
      <c r="M17" s="8">
        <v>1366377</v>
      </c>
      <c r="N17" s="8">
        <v>1101968</v>
      </c>
      <c r="O17" s="8">
        <v>944079</v>
      </c>
      <c r="P17" s="8">
        <v>1445733</v>
      </c>
      <c r="Q17" s="8">
        <v>1183756</v>
      </c>
      <c r="R17" s="25">
        <v>881853</v>
      </c>
      <c r="S17" s="25">
        <v>918190.5185185199</v>
      </c>
    </row>
    <row r="18" spans="1:19" ht="12.75">
      <c r="A18" s="1" t="s">
        <v>22</v>
      </c>
      <c r="H18" s="1"/>
      <c r="I18" s="1"/>
      <c r="J18" s="8"/>
      <c r="K18" s="8"/>
      <c r="L18" s="8"/>
      <c r="M18" s="8"/>
      <c r="N18" s="8"/>
      <c r="O18" s="8">
        <v>54808</v>
      </c>
      <c r="P18" s="8">
        <v>123628</v>
      </c>
      <c r="Q18" s="8">
        <v>140962</v>
      </c>
      <c r="R18" s="25">
        <v>17415</v>
      </c>
      <c r="S18" s="25">
        <v>19292.111111111077</v>
      </c>
    </row>
    <row r="19" spans="1:19" ht="12.75">
      <c r="A19" s="1" t="s">
        <v>78</v>
      </c>
      <c r="H19" s="1"/>
      <c r="I19" s="1"/>
      <c r="J19" s="8"/>
      <c r="K19" s="8"/>
      <c r="L19" s="8"/>
      <c r="M19" s="8"/>
      <c r="N19" s="8"/>
      <c r="O19" s="8"/>
      <c r="P19" s="8"/>
      <c r="Q19" s="8">
        <v>80109</v>
      </c>
      <c r="R19" s="25">
        <v>66150</v>
      </c>
      <c r="S19" s="25">
        <v>76116.2962962963</v>
      </c>
    </row>
    <row r="20" spans="1:19" ht="12.75">
      <c r="A20" s="1" t="s">
        <v>5</v>
      </c>
      <c r="B20" s="25">
        <v>87024.27777777778</v>
      </c>
      <c r="C20" s="25">
        <v>113183.14772727272</v>
      </c>
      <c r="D20" s="25">
        <v>123030.47368421052</v>
      </c>
      <c r="E20" s="25">
        <v>79271.98936170213</v>
      </c>
      <c r="F20" s="25">
        <v>70954.25202546285</v>
      </c>
      <c r="G20" s="8">
        <v>57299.80612244898</v>
      </c>
      <c r="H20" s="8">
        <v>95908.68421052632</v>
      </c>
      <c r="I20" s="8">
        <v>52313.75961538462</v>
      </c>
      <c r="J20" s="8">
        <v>91322</v>
      </c>
      <c r="K20" s="8">
        <v>186558</v>
      </c>
      <c r="L20" s="8">
        <v>169970</v>
      </c>
      <c r="M20" s="8">
        <v>132900</v>
      </c>
      <c r="N20" s="8">
        <v>165837</v>
      </c>
      <c r="O20" s="8">
        <v>139759</v>
      </c>
      <c r="P20" s="8">
        <v>156251</v>
      </c>
      <c r="Q20" s="8">
        <v>124107</v>
      </c>
      <c r="R20" s="25">
        <v>100239</v>
      </c>
      <c r="S20" s="25">
        <v>196365.34567901268</v>
      </c>
    </row>
    <row r="21" spans="1:19" ht="12.75">
      <c r="A21" s="1" t="s">
        <v>6</v>
      </c>
      <c r="B21" s="25">
        <v>58464.811111111114</v>
      </c>
      <c r="C21" s="25">
        <v>56993.931818181816</v>
      </c>
      <c r="D21" s="25">
        <v>57565.336842105266</v>
      </c>
      <c r="E21" s="25">
        <v>66863.5</v>
      </c>
      <c r="F21" s="25">
        <v>67157.25072337959</v>
      </c>
      <c r="G21" s="8">
        <v>71024.13265306123</v>
      </c>
      <c r="H21" s="8">
        <v>103857.78947368421</v>
      </c>
      <c r="I21" s="8">
        <v>132269.98076923078</v>
      </c>
      <c r="J21" s="8">
        <v>147322</v>
      </c>
      <c r="K21" s="8">
        <v>142328</v>
      </c>
      <c r="L21" s="8">
        <v>199317</v>
      </c>
      <c r="M21" s="8">
        <v>263390</v>
      </c>
      <c r="N21" s="8">
        <v>263730</v>
      </c>
      <c r="O21" s="8">
        <v>268413</v>
      </c>
      <c r="P21" s="8">
        <v>256672</v>
      </c>
      <c r="Q21" s="8">
        <v>266529</v>
      </c>
      <c r="R21" s="25">
        <v>265968</v>
      </c>
      <c r="S21" s="25">
        <v>341116.4814814816</v>
      </c>
    </row>
    <row r="22" spans="1:19" ht="12.75">
      <c r="A22" s="1" t="s">
        <v>7</v>
      </c>
      <c r="B22" s="25">
        <v>415144.3222222222</v>
      </c>
      <c r="C22" s="25">
        <v>423805.0909090909</v>
      </c>
      <c r="D22" s="25">
        <v>414677.4947368421</v>
      </c>
      <c r="E22" s="25">
        <v>480178.44680851063</v>
      </c>
      <c r="F22" s="25">
        <v>496445.84157986083</v>
      </c>
      <c r="G22" s="8">
        <v>516060.97959183675</v>
      </c>
      <c r="H22" s="8">
        <v>478428.0210526316</v>
      </c>
      <c r="I22" s="8">
        <v>472340.76923076925</v>
      </c>
      <c r="J22" s="8">
        <v>444762</v>
      </c>
      <c r="K22" s="8">
        <v>472760</v>
      </c>
      <c r="L22" s="8">
        <v>454117</v>
      </c>
      <c r="M22" s="8">
        <v>478893</v>
      </c>
      <c r="N22" s="8">
        <v>480842</v>
      </c>
      <c r="O22" s="8">
        <v>525507</v>
      </c>
      <c r="P22" s="8">
        <v>552687</v>
      </c>
      <c r="Q22" s="8">
        <v>546427</v>
      </c>
      <c r="R22" s="25">
        <v>497157</v>
      </c>
      <c r="S22" s="25">
        <v>503196.7777777776</v>
      </c>
    </row>
    <row r="23" spans="1:19" ht="12.75">
      <c r="A23" s="1" t="s">
        <v>8</v>
      </c>
      <c r="B23" s="25">
        <v>147843.7111111111</v>
      </c>
      <c r="C23" s="25">
        <v>154366.1590909091</v>
      </c>
      <c r="D23" s="25">
        <v>152763.97894736842</v>
      </c>
      <c r="E23" s="25">
        <v>129182.93617021276</v>
      </c>
      <c r="F23" s="25">
        <v>298663.57653356483</v>
      </c>
      <c r="G23" s="8">
        <v>119925.53061224481</v>
      </c>
      <c r="H23" s="8">
        <v>134227.7052631579</v>
      </c>
      <c r="I23" s="8">
        <v>102609.94230769231</v>
      </c>
      <c r="J23" s="8">
        <v>134280</v>
      </c>
      <c r="K23" s="8">
        <v>148691</v>
      </c>
      <c r="L23" s="8">
        <v>265218</v>
      </c>
      <c r="M23" s="8">
        <v>269290</v>
      </c>
      <c r="N23" s="8">
        <v>298494</v>
      </c>
      <c r="O23" s="8">
        <v>303680</v>
      </c>
      <c r="P23" s="8">
        <v>359045</v>
      </c>
      <c r="Q23" s="8">
        <v>317839</v>
      </c>
      <c r="R23" s="25">
        <v>288626</v>
      </c>
      <c r="S23" s="25">
        <v>351089.58024691336</v>
      </c>
    </row>
    <row r="24" spans="1:19" ht="12.75">
      <c r="A24" s="1" t="s">
        <v>9</v>
      </c>
      <c r="B24" s="25">
        <v>1429566.3666666667</v>
      </c>
      <c r="C24" s="25">
        <v>1590978.8295454546</v>
      </c>
      <c r="D24" s="25">
        <v>1730769.8631578947</v>
      </c>
      <c r="E24" s="25">
        <v>1907526.574468085</v>
      </c>
      <c r="F24" s="25">
        <v>2019785.386863428</v>
      </c>
      <c r="G24" s="8">
        <v>2509965.5918367347</v>
      </c>
      <c r="H24" s="8">
        <v>3387926.6315789474</v>
      </c>
      <c r="I24" s="8">
        <v>2847068.5673076925</v>
      </c>
      <c r="J24" s="8">
        <v>3163068</v>
      </c>
      <c r="K24" s="8">
        <v>2585468</v>
      </c>
      <c r="L24" s="8">
        <v>2689869</v>
      </c>
      <c r="M24" s="8">
        <v>3171702</v>
      </c>
      <c r="N24" s="8">
        <v>3331027</v>
      </c>
      <c r="O24" s="8">
        <v>2654459</v>
      </c>
      <c r="P24" s="8">
        <v>2348031</v>
      </c>
      <c r="Q24" s="8">
        <v>2456071</v>
      </c>
      <c r="R24" s="25">
        <v>2483928</v>
      </c>
      <c r="S24" s="25">
        <v>3118072.7901234557</v>
      </c>
    </row>
    <row r="25" spans="1:19" ht="12.75">
      <c r="A25" s="1" t="s">
        <v>76</v>
      </c>
      <c r="B25" s="25">
        <v>710017.1333333333</v>
      </c>
      <c r="C25" s="25">
        <v>740056.5340909091</v>
      </c>
      <c r="D25" s="25">
        <v>786914.8421052631</v>
      </c>
      <c r="E25" s="25">
        <v>989614.2021276596</v>
      </c>
      <c r="F25" s="25">
        <v>961444.646846064</v>
      </c>
      <c r="G25" s="8">
        <v>921831.7959183664</v>
      </c>
      <c r="H25" s="8">
        <v>1200347.3789473684</v>
      </c>
      <c r="I25" s="8">
        <v>1423762.9711538462</v>
      </c>
      <c r="J25" s="8">
        <v>1610858</v>
      </c>
      <c r="K25" s="8">
        <v>1361971</v>
      </c>
      <c r="L25" s="8">
        <v>1593336</v>
      </c>
      <c r="M25" s="8">
        <v>2040227</v>
      </c>
      <c r="N25" s="8">
        <v>1923653</v>
      </c>
      <c r="O25" s="8">
        <v>1689904</v>
      </c>
      <c r="P25" s="8">
        <v>1948805</v>
      </c>
      <c r="Q25" s="8">
        <v>1913982</v>
      </c>
      <c r="R25" s="25">
        <v>1589660</v>
      </c>
      <c r="S25" s="25">
        <v>1690657.1111111066</v>
      </c>
    </row>
    <row r="26" spans="1:19" ht="12.75">
      <c r="A26" s="1" t="s">
        <v>10</v>
      </c>
      <c r="B26" s="25">
        <v>720874.1</v>
      </c>
      <c r="C26" s="25">
        <v>657794.7272727273</v>
      </c>
      <c r="D26" s="25">
        <v>808229.6</v>
      </c>
      <c r="E26" s="25">
        <v>746836.840425532</v>
      </c>
      <c r="F26" s="25">
        <v>995219.041521992</v>
      </c>
      <c r="G26" s="8">
        <v>1080129.0714285704</v>
      </c>
      <c r="H26" s="8">
        <v>1084609.042105263</v>
      </c>
      <c r="I26" s="8">
        <v>1417447.3076923077</v>
      </c>
      <c r="J26" s="8">
        <v>1576322</v>
      </c>
      <c r="K26" s="8">
        <v>1621840</v>
      </c>
      <c r="L26" s="8">
        <v>1665861</v>
      </c>
      <c r="M26" s="8">
        <v>1989584</v>
      </c>
      <c r="N26" s="8">
        <v>2496829</v>
      </c>
      <c r="O26" s="8">
        <v>2592596</v>
      </c>
      <c r="P26" s="8">
        <v>2879420</v>
      </c>
      <c r="Q26" s="8">
        <v>3489279</v>
      </c>
      <c r="R26" s="25">
        <v>2681318</v>
      </c>
      <c r="S26" s="25">
        <v>3118708.5555555555</v>
      </c>
    </row>
    <row r="27" spans="1:19" ht="12.75">
      <c r="A27" s="1" t="s">
        <v>11</v>
      </c>
      <c r="B27" s="8">
        <v>3249673.5888888887</v>
      </c>
      <c r="C27" s="8">
        <v>3616177.965909091</v>
      </c>
      <c r="D27" s="8">
        <v>3902543.947368421</v>
      </c>
      <c r="E27" s="8">
        <v>4322466.212765957</v>
      </c>
      <c r="F27" s="8">
        <v>4343307.38527199</v>
      </c>
      <c r="G27" s="8">
        <v>5089671.326530613</v>
      </c>
      <c r="H27" s="8">
        <v>6682221.589473684</v>
      </c>
      <c r="I27" s="8">
        <v>7035957.057692308</v>
      </c>
      <c r="J27" s="8">
        <v>7423496</v>
      </c>
      <c r="K27" s="8">
        <v>6778247</v>
      </c>
      <c r="L27" s="8">
        <v>7413804</v>
      </c>
      <c r="M27" s="8">
        <v>10191591</v>
      </c>
      <c r="N27" s="8">
        <v>10118321</v>
      </c>
      <c r="O27" s="8">
        <v>8077527</v>
      </c>
      <c r="P27" s="8">
        <v>9671684</v>
      </c>
      <c r="Q27" s="8">
        <v>11021622</v>
      </c>
      <c r="R27" s="8">
        <v>9474294</v>
      </c>
      <c r="S27" s="25">
        <v>11231070.950617298</v>
      </c>
    </row>
    <row r="28" spans="1:19" ht="12.75">
      <c r="A28" s="1" t="s">
        <v>12</v>
      </c>
      <c r="B28" s="25">
        <v>1768966.2222222222</v>
      </c>
      <c r="C28" s="25">
        <v>1720835.0795454546</v>
      </c>
      <c r="D28" s="25">
        <v>1920352.5368421052</v>
      </c>
      <c r="E28" s="25">
        <v>2227097.755319149</v>
      </c>
      <c r="F28" s="25">
        <v>1484954.5282118053</v>
      </c>
      <c r="G28" s="8">
        <v>1531868.081632654</v>
      </c>
      <c r="H28" s="8">
        <v>1722490.757894737</v>
      </c>
      <c r="I28" s="8">
        <v>1772930.951923077</v>
      </c>
      <c r="J28" s="8">
        <v>1856323</v>
      </c>
      <c r="K28" s="8">
        <v>2213730</v>
      </c>
      <c r="L28" s="8">
        <v>2662695</v>
      </c>
      <c r="M28" s="8">
        <v>3133661</v>
      </c>
      <c r="N28" s="8">
        <v>3371910</v>
      </c>
      <c r="O28" s="8">
        <v>3644214</v>
      </c>
      <c r="P28" s="8">
        <v>4022427</v>
      </c>
      <c r="Q28" s="8">
        <v>4110815</v>
      </c>
      <c r="R28" s="25">
        <v>4299557</v>
      </c>
      <c r="S28" s="25">
        <v>4340692.061728392</v>
      </c>
    </row>
    <row r="29" spans="1:19" ht="13.5" thickBot="1">
      <c r="A29" s="3" t="s">
        <v>13</v>
      </c>
      <c r="B29" s="9">
        <f aca="true" t="shared" si="0" ref="B29:S29">SUM(B16:B28)</f>
        <v>10341675.333333332</v>
      </c>
      <c r="C29" s="9">
        <f t="shared" si="0"/>
        <v>10851058.681818182</v>
      </c>
      <c r="D29" s="9">
        <f t="shared" si="0"/>
        <v>11614384.915789474</v>
      </c>
      <c r="E29" s="9">
        <f t="shared" si="0"/>
        <v>12971968.223404255</v>
      </c>
      <c r="F29" s="9">
        <f t="shared" si="0"/>
        <v>12495299.17650463</v>
      </c>
      <c r="G29" s="9">
        <f t="shared" si="0"/>
        <v>13612831.775510203</v>
      </c>
      <c r="H29" s="9">
        <f t="shared" si="0"/>
        <v>17098887.484210525</v>
      </c>
      <c r="I29" s="9">
        <f t="shared" si="0"/>
        <v>17550770.346153848</v>
      </c>
      <c r="J29" s="9">
        <f t="shared" si="0"/>
        <v>18578237</v>
      </c>
      <c r="K29" s="9">
        <f t="shared" si="0"/>
        <v>17897911</v>
      </c>
      <c r="L29" s="9">
        <f t="shared" si="0"/>
        <v>20806146</v>
      </c>
      <c r="M29" s="9">
        <f t="shared" si="0"/>
        <v>26123834</v>
      </c>
      <c r="N29" s="9">
        <f t="shared" si="0"/>
        <v>26190317</v>
      </c>
      <c r="O29" s="9">
        <f t="shared" si="0"/>
        <v>23850343</v>
      </c>
      <c r="P29" s="9">
        <f t="shared" si="0"/>
        <v>27775520</v>
      </c>
      <c r="Q29" s="9">
        <f t="shared" si="0"/>
        <v>30062094</v>
      </c>
      <c r="R29" s="9">
        <f t="shared" si="0"/>
        <v>26467987</v>
      </c>
      <c r="S29" s="9">
        <f t="shared" si="0"/>
        <v>30725492.308641985</v>
      </c>
    </row>
    <row r="30" spans="1:17" ht="13.5" thickTop="1">
      <c r="A30" s="1"/>
      <c r="B30" s="1"/>
      <c r="C30" s="1"/>
      <c r="D30" s="1"/>
      <c r="E30" s="1"/>
      <c r="F30" s="1"/>
      <c r="G30" s="1"/>
      <c r="H30" s="1"/>
      <c r="I30" s="1"/>
      <c r="J30" s="8"/>
      <c r="K30" s="8"/>
      <c r="L30" s="8"/>
      <c r="M30" s="8"/>
      <c r="N30" s="8"/>
      <c r="O30" s="8"/>
      <c r="P30" s="8"/>
      <c r="Q30" s="8"/>
    </row>
    <row r="31" spans="1:19" ht="12.75">
      <c r="A31" s="3" t="s">
        <v>14</v>
      </c>
      <c r="B31" s="7">
        <f>B13-B29</f>
        <v>-73464.64444444329</v>
      </c>
      <c r="C31" s="7">
        <f>C13-C29</f>
        <v>647885.704545455</v>
      </c>
      <c r="D31" s="7">
        <f>D13-D29</f>
        <v>622480.8526315782</v>
      </c>
      <c r="E31" s="7">
        <f>E13-E29</f>
        <v>772393.2021276597</v>
      </c>
      <c r="F31" s="7">
        <f>F13-F29</f>
        <v>1263744.877893526</v>
      </c>
      <c r="G31" s="7">
        <f aca="true" t="shared" si="1" ref="G31:R31">G13-G29</f>
        <v>2341987.296839798</v>
      </c>
      <c r="H31" s="7">
        <f t="shared" si="1"/>
        <v>5258745.284210529</v>
      </c>
      <c r="I31" s="7">
        <f t="shared" si="1"/>
        <v>5621009.663461536</v>
      </c>
      <c r="J31" s="7">
        <f t="shared" si="1"/>
        <v>5273261</v>
      </c>
      <c r="K31" s="7">
        <f t="shared" si="1"/>
        <v>4624585</v>
      </c>
      <c r="L31" s="7">
        <f t="shared" si="1"/>
        <v>3972916</v>
      </c>
      <c r="M31" s="7">
        <f t="shared" si="1"/>
        <v>10484951</v>
      </c>
      <c r="N31" s="7">
        <f t="shared" si="1"/>
        <v>9539661</v>
      </c>
      <c r="O31" s="7">
        <f t="shared" si="1"/>
        <v>4937209</v>
      </c>
      <c r="P31" s="7">
        <f t="shared" si="1"/>
        <v>8253628</v>
      </c>
      <c r="Q31" s="7">
        <f t="shared" si="1"/>
        <v>11219917</v>
      </c>
      <c r="R31" s="7">
        <f t="shared" si="1"/>
        <v>7629728</v>
      </c>
      <c r="S31" s="7">
        <f>S13-S29</f>
        <v>8384383.123456791</v>
      </c>
    </row>
    <row r="32" spans="1:19" ht="12.75">
      <c r="A32" s="3" t="s">
        <v>15</v>
      </c>
      <c r="B32" s="10">
        <f aca="true" t="shared" si="2" ref="B32:S32">(B31/B13)*100</f>
        <v>-0.7154571197486094</v>
      </c>
      <c r="C32" s="10">
        <f t="shared" si="2"/>
        <v>5.634305922148554</v>
      </c>
      <c r="D32" s="10">
        <f t="shared" si="2"/>
        <v>5.086930464155105</v>
      </c>
      <c r="E32" s="10">
        <f t="shared" si="2"/>
        <v>5.619709626471552</v>
      </c>
      <c r="F32" s="10">
        <f t="shared" si="2"/>
        <v>9.184830522361493</v>
      </c>
      <c r="G32" s="10">
        <f t="shared" si="2"/>
        <v>14.678870918057013</v>
      </c>
      <c r="H32" s="10">
        <f t="shared" si="2"/>
        <v>23.52102898674596</v>
      </c>
      <c r="I32" s="10">
        <f t="shared" si="2"/>
        <v>24.257996844131252</v>
      </c>
      <c r="J32" s="10">
        <f t="shared" si="2"/>
        <v>22.10872038309711</v>
      </c>
      <c r="K32" s="10">
        <f t="shared" si="2"/>
        <v>20.53318157987463</v>
      </c>
      <c r="L32" s="10">
        <f t="shared" si="2"/>
        <v>16.0333591319962</v>
      </c>
      <c r="M32" s="10">
        <f t="shared" si="2"/>
        <v>28.64053259347449</v>
      </c>
      <c r="N32" s="10">
        <f t="shared" si="2"/>
        <v>26.699319546180522</v>
      </c>
      <c r="O32" s="10">
        <f t="shared" si="2"/>
        <v>17.15049963261899</v>
      </c>
      <c r="P32" s="10">
        <f t="shared" si="2"/>
        <v>22.9081964413924</v>
      </c>
      <c r="Q32" s="10">
        <f t="shared" si="2"/>
        <v>27.178707452018262</v>
      </c>
      <c r="R32" s="10">
        <f t="shared" si="2"/>
        <v>22.37606830838958</v>
      </c>
      <c r="S32" s="10">
        <f t="shared" si="2"/>
        <v>21.438020527611933</v>
      </c>
    </row>
    <row r="33" spans="1:17" ht="12.75">
      <c r="A33" s="1"/>
      <c r="B33" s="1"/>
      <c r="C33" s="1"/>
      <c r="D33" s="1"/>
      <c r="E33" s="1"/>
      <c r="F33" s="1"/>
      <c r="G33" s="1"/>
      <c r="H33" s="1"/>
      <c r="I33" s="1"/>
      <c r="J33" s="11"/>
      <c r="K33" s="11"/>
      <c r="L33" s="11"/>
      <c r="M33" s="11"/>
      <c r="N33" s="11"/>
      <c r="O33" s="11"/>
      <c r="P33" s="11"/>
      <c r="Q33" s="11"/>
    </row>
    <row r="34" spans="1:17" ht="12.75">
      <c r="A34" s="1" t="s">
        <v>16</v>
      </c>
      <c r="B34" s="25">
        <v>174184.0888888889</v>
      </c>
      <c r="C34" s="25">
        <v>91100.85227272728</v>
      </c>
      <c r="D34" s="25">
        <v>145076.32631578948</v>
      </c>
      <c r="E34" s="25">
        <v>140784.8085106383</v>
      </c>
      <c r="F34" s="25">
        <v>100597.5357349537</v>
      </c>
      <c r="G34" s="8">
        <v>67163.69387755092</v>
      </c>
      <c r="H34" s="8">
        <v>139127.62105263158</v>
      </c>
      <c r="I34" s="8">
        <v>23452.35576923077</v>
      </c>
      <c r="J34" s="8">
        <v>209388</v>
      </c>
      <c r="K34" s="8"/>
      <c r="L34" s="8"/>
      <c r="M34" s="8"/>
      <c r="N34" s="8"/>
      <c r="O34" s="8"/>
      <c r="P34" s="8"/>
      <c r="Q34" s="11"/>
    </row>
    <row r="35" spans="1:19" ht="12.75">
      <c r="A35" s="1" t="s">
        <v>17</v>
      </c>
      <c r="B35" s="25">
        <v>19997.755555555555</v>
      </c>
      <c r="C35" s="25">
        <v>104907.26136363637</v>
      </c>
      <c r="D35" s="25">
        <v>193175.69473684212</v>
      </c>
      <c r="E35" s="25">
        <v>82342.72340425532</v>
      </c>
      <c r="F35" s="25">
        <v>106303.2220775464</v>
      </c>
      <c r="G35" s="8">
        <v>156195</v>
      </c>
      <c r="H35" s="8">
        <v>345586.6210526316</v>
      </c>
      <c r="I35" s="8">
        <v>226805.39423076922</v>
      </c>
      <c r="J35" s="8">
        <v>455271</v>
      </c>
      <c r="K35" s="8">
        <v>692995</v>
      </c>
      <c r="L35" s="8">
        <v>706300</v>
      </c>
      <c r="M35" s="8">
        <v>1381603</v>
      </c>
      <c r="N35" s="8">
        <v>1498463</v>
      </c>
      <c r="O35" s="8">
        <v>803273</v>
      </c>
      <c r="P35" s="8">
        <v>1043839</v>
      </c>
      <c r="Q35" s="8">
        <v>809222</v>
      </c>
      <c r="R35" s="25">
        <v>1575728</v>
      </c>
      <c r="S35" s="25">
        <v>3533903.8641975294</v>
      </c>
    </row>
    <row r="36" spans="1:19" ht="12.75">
      <c r="A36" s="1" t="s">
        <v>18</v>
      </c>
      <c r="B36" s="25">
        <v>1855350.3666666667</v>
      </c>
      <c r="C36" s="25">
        <v>1825490.3409090908</v>
      </c>
      <c r="D36" s="25">
        <v>2032423.305263158</v>
      </c>
      <c r="E36" s="25">
        <v>1617784.5319148935</v>
      </c>
      <c r="F36" s="25">
        <v>1187099.7967303253</v>
      </c>
      <c r="G36" s="8">
        <v>1198193.163265305</v>
      </c>
      <c r="H36" s="8">
        <v>1233549.6842105263</v>
      </c>
      <c r="I36" s="8">
        <v>1026477.5769230769</v>
      </c>
      <c r="J36" s="8">
        <v>1535428</v>
      </c>
      <c r="K36" s="8">
        <v>2331519</v>
      </c>
      <c r="L36" s="8">
        <v>2854264</v>
      </c>
      <c r="M36" s="8">
        <v>3532929</v>
      </c>
      <c r="N36" s="8">
        <v>4001395</v>
      </c>
      <c r="O36" s="8">
        <v>3622115</v>
      </c>
      <c r="P36" s="8">
        <v>2525312</v>
      </c>
      <c r="Q36" s="8">
        <v>2291190</v>
      </c>
      <c r="R36" s="25">
        <v>2750081</v>
      </c>
      <c r="S36" s="25">
        <v>3782434.283950621</v>
      </c>
    </row>
    <row r="37" spans="1:19" ht="13.5" thickBot="1">
      <c r="A37" s="1" t="s">
        <v>19</v>
      </c>
      <c r="B37" s="9">
        <f aca="true" t="shared" si="3" ref="B37:S37">B34+B35-B36</f>
        <v>-1661168.5222222223</v>
      </c>
      <c r="C37" s="9">
        <f t="shared" si="3"/>
        <v>-1629482.227272727</v>
      </c>
      <c r="D37" s="9">
        <f t="shared" si="3"/>
        <v>-1694171.2842105264</v>
      </c>
      <c r="E37" s="9">
        <f t="shared" si="3"/>
        <v>-1394657</v>
      </c>
      <c r="F37" s="9">
        <f t="shared" si="3"/>
        <v>-980199.0389178252</v>
      </c>
      <c r="G37" s="9">
        <f t="shared" si="3"/>
        <v>-974834.4693877542</v>
      </c>
      <c r="H37" s="9">
        <f t="shared" si="3"/>
        <v>-748835.4421052631</v>
      </c>
      <c r="I37" s="9">
        <f t="shared" si="3"/>
        <v>-776219.8269230769</v>
      </c>
      <c r="J37" s="9">
        <f t="shared" si="3"/>
        <v>-870769</v>
      </c>
      <c r="K37" s="9">
        <f t="shared" si="3"/>
        <v>-1638524</v>
      </c>
      <c r="L37" s="9">
        <f t="shared" si="3"/>
        <v>-2147964</v>
      </c>
      <c r="M37" s="9">
        <f t="shared" si="3"/>
        <v>-2151326</v>
      </c>
      <c r="N37" s="9">
        <f t="shared" si="3"/>
        <v>-2502932</v>
      </c>
      <c r="O37" s="9">
        <f t="shared" si="3"/>
        <v>-2818842</v>
      </c>
      <c r="P37" s="9">
        <f t="shared" si="3"/>
        <v>-1481473</v>
      </c>
      <c r="Q37" s="9">
        <f t="shared" si="3"/>
        <v>-1481968</v>
      </c>
      <c r="R37" s="9">
        <f t="shared" si="3"/>
        <v>-1174353</v>
      </c>
      <c r="S37" s="9">
        <f t="shared" si="3"/>
        <v>-248530.4197530914</v>
      </c>
    </row>
    <row r="38" spans="1:17" ht="13.5" thickTop="1">
      <c r="A38" s="3"/>
      <c r="B38" s="3"/>
      <c r="C38" s="3"/>
      <c r="D38" s="3"/>
      <c r="E38" s="3"/>
      <c r="F38" s="3"/>
      <c r="G38" s="3"/>
      <c r="H38" s="3"/>
      <c r="I38" s="3"/>
      <c r="J38" s="7"/>
      <c r="K38" s="7"/>
      <c r="L38" s="7"/>
      <c r="M38" s="7"/>
      <c r="N38" s="7"/>
      <c r="O38" s="7"/>
      <c r="P38" s="7"/>
      <c r="Q38" s="11"/>
    </row>
    <row r="39" spans="1:19" ht="12.75">
      <c r="A39" s="3" t="s">
        <v>23</v>
      </c>
      <c r="B39" s="7">
        <f aca="true" t="shared" si="4" ref="B39:J39">B31+B37</f>
        <v>-1734633.1666666656</v>
      </c>
      <c r="C39" s="7">
        <f t="shared" si="4"/>
        <v>-981596.522727272</v>
      </c>
      <c r="D39" s="7">
        <f t="shared" si="4"/>
        <v>-1071690.4315789482</v>
      </c>
      <c r="E39" s="7">
        <f t="shared" si="4"/>
        <v>-622263.7978723403</v>
      </c>
      <c r="F39" s="7">
        <f t="shared" si="4"/>
        <v>283545.8389757009</v>
      </c>
      <c r="G39" s="7">
        <f t="shared" si="4"/>
        <v>1367152.8274520435</v>
      </c>
      <c r="H39" s="7">
        <f t="shared" si="4"/>
        <v>4509909.842105266</v>
      </c>
      <c r="I39" s="7">
        <f t="shared" si="4"/>
        <v>4844789.836538459</v>
      </c>
      <c r="J39" s="7">
        <f t="shared" si="4"/>
        <v>4402492</v>
      </c>
      <c r="K39" s="7">
        <f aca="true" t="shared" si="5" ref="K39:S39">K31+K37</f>
        <v>2986061</v>
      </c>
      <c r="L39" s="7">
        <f t="shared" si="5"/>
        <v>1824952</v>
      </c>
      <c r="M39" s="7">
        <f t="shared" si="5"/>
        <v>8333625</v>
      </c>
      <c r="N39" s="7">
        <f t="shared" si="5"/>
        <v>7036729</v>
      </c>
      <c r="O39" s="7">
        <f t="shared" si="5"/>
        <v>2118367</v>
      </c>
      <c r="P39" s="7">
        <f t="shared" si="5"/>
        <v>6772155</v>
      </c>
      <c r="Q39" s="7">
        <f t="shared" si="5"/>
        <v>9737949</v>
      </c>
      <c r="R39" s="7">
        <f t="shared" si="5"/>
        <v>6455375</v>
      </c>
      <c r="S39" s="7">
        <f t="shared" si="5"/>
        <v>8135852.7037037</v>
      </c>
    </row>
    <row r="40" spans="1:17" ht="12.75">
      <c r="A40" s="1"/>
      <c r="B40" s="1"/>
      <c r="C40" s="1"/>
      <c r="D40" s="1"/>
      <c r="E40" s="1"/>
      <c r="F40" s="1"/>
      <c r="G40" s="1"/>
      <c r="H40" s="1"/>
      <c r="I40" s="1"/>
      <c r="J40" s="12"/>
      <c r="K40" s="12"/>
      <c r="L40" s="12"/>
      <c r="M40" s="12"/>
      <c r="N40" s="12"/>
      <c r="O40" s="12"/>
      <c r="P40" s="12"/>
      <c r="Q40" s="10"/>
    </row>
    <row r="41" spans="1:17" ht="12.75">
      <c r="A41" s="1"/>
      <c r="B41" s="1"/>
      <c r="C41" s="1"/>
      <c r="D41" s="1"/>
      <c r="E41" s="1"/>
      <c r="F41" s="1"/>
      <c r="G41" s="1"/>
      <c r="H41" s="1"/>
      <c r="I41" s="1"/>
      <c r="J41" s="12"/>
      <c r="K41" s="12"/>
      <c r="L41" s="12"/>
      <c r="M41" s="12"/>
      <c r="N41" s="12"/>
      <c r="O41" s="12"/>
      <c r="P41" s="12"/>
      <c r="Q41" s="10"/>
    </row>
    <row r="42" spans="1:17" ht="12.75">
      <c r="A42" s="28" t="s">
        <v>94</v>
      </c>
      <c r="B42" s="28"/>
      <c r="C42" s="28"/>
      <c r="D42" s="28"/>
      <c r="E42" s="28"/>
      <c r="F42" s="28"/>
      <c r="G42" s="28"/>
      <c r="H42" s="28"/>
      <c r="I42" s="28"/>
      <c r="J42" s="12"/>
      <c r="K42" s="12"/>
      <c r="L42" s="12"/>
      <c r="M42" s="12"/>
      <c r="N42" s="12"/>
      <c r="O42" s="12"/>
      <c r="P42" s="12"/>
      <c r="Q42" s="10"/>
    </row>
    <row r="43" spans="1:19" ht="12.75">
      <c r="A43" s="1" t="s">
        <v>82</v>
      </c>
      <c r="B43" s="25"/>
      <c r="C43" s="25"/>
      <c r="D43" s="25"/>
      <c r="E43" s="25"/>
      <c r="F43" s="25">
        <v>11137726.65625</v>
      </c>
      <c r="G43" s="8">
        <v>13465933.38775511</v>
      </c>
      <c r="H43" s="8">
        <v>14450074.431578947</v>
      </c>
      <c r="I43" s="8">
        <v>13920167.307692308</v>
      </c>
      <c r="J43" s="25">
        <v>16500340</v>
      </c>
      <c r="K43" s="25">
        <v>21082316</v>
      </c>
      <c r="L43" s="25">
        <v>30702664</v>
      </c>
      <c r="M43" s="25">
        <v>37530594</v>
      </c>
      <c r="N43" s="25">
        <v>37717347</v>
      </c>
      <c r="O43" s="25">
        <v>40916381</v>
      </c>
      <c r="P43" s="25">
        <v>43782261</v>
      </c>
      <c r="Q43" s="25">
        <v>44264671</v>
      </c>
      <c r="R43" s="25">
        <v>44509960</v>
      </c>
      <c r="S43" s="46">
        <v>44104511.0740741</v>
      </c>
    </row>
    <row r="44" spans="1:19" ht="12.75">
      <c r="A44" s="1" t="s">
        <v>83</v>
      </c>
      <c r="B44" s="25"/>
      <c r="C44" s="25"/>
      <c r="D44" s="25"/>
      <c r="E44" s="25"/>
      <c r="F44" s="25">
        <v>1012049.1041666666</v>
      </c>
      <c r="G44" s="8">
        <v>1396087.1224489796</v>
      </c>
      <c r="H44" s="8">
        <v>2142480.694736842</v>
      </c>
      <c r="I44" s="8">
        <v>2405147.0673076925</v>
      </c>
      <c r="J44" s="25">
        <v>5223327</v>
      </c>
      <c r="K44" s="25">
        <v>5086747</v>
      </c>
      <c r="L44" s="25">
        <v>5688083</v>
      </c>
      <c r="M44" s="25">
        <v>6757707</v>
      </c>
      <c r="N44" s="25">
        <v>8351968</v>
      </c>
      <c r="O44" s="25">
        <v>16518513</v>
      </c>
      <c r="P44" s="25">
        <v>14742746</v>
      </c>
      <c r="Q44" s="25">
        <v>18894637</v>
      </c>
      <c r="R44" s="25">
        <v>26828986</v>
      </c>
      <c r="S44" s="46">
        <v>40385871.1851852</v>
      </c>
    </row>
    <row r="45" spans="1:19" ht="12.75">
      <c r="A45" s="3" t="s">
        <v>84</v>
      </c>
      <c r="B45" s="32"/>
      <c r="C45" s="32"/>
      <c r="D45" s="32"/>
      <c r="E45" s="32"/>
      <c r="F45" s="32">
        <v>12149775.760416666</v>
      </c>
      <c r="G45" s="45">
        <v>14862020.775510214</v>
      </c>
      <c r="H45" s="45">
        <v>16592554.8</v>
      </c>
      <c r="I45" s="45">
        <v>16325313.73076923</v>
      </c>
      <c r="J45" s="32">
        <v>21723667</v>
      </c>
      <c r="K45" s="32">
        <v>26169063</v>
      </c>
      <c r="L45" s="32">
        <v>36390747</v>
      </c>
      <c r="M45" s="32">
        <v>44288301</v>
      </c>
      <c r="N45" s="32">
        <v>46069315</v>
      </c>
      <c r="O45" s="32">
        <v>57434894</v>
      </c>
      <c r="P45" s="32">
        <v>58525006</v>
      </c>
      <c r="Q45" s="32">
        <v>63159308</v>
      </c>
      <c r="R45" s="32">
        <v>71338946</v>
      </c>
      <c r="S45" s="47">
        <v>84490382.2592593</v>
      </c>
    </row>
    <row r="46" spans="1:19" ht="12.75">
      <c r="A46" s="1" t="s">
        <v>85</v>
      </c>
      <c r="B46" s="32"/>
      <c r="C46" s="32"/>
      <c r="D46" s="32"/>
      <c r="E46" s="32"/>
      <c r="F46" s="32">
        <v>3065988.46875</v>
      </c>
      <c r="G46" s="45">
        <v>3959540.0510204094</v>
      </c>
      <c r="H46" s="45">
        <v>8026313.231578947</v>
      </c>
      <c r="I46" s="45">
        <v>9634067.634615384</v>
      </c>
      <c r="J46" s="32">
        <v>10490554</v>
      </c>
      <c r="K46" s="32">
        <v>11310255</v>
      </c>
      <c r="L46" s="32">
        <v>11455563</v>
      </c>
      <c r="M46" s="32">
        <v>19454168</v>
      </c>
      <c r="N46" s="32">
        <v>20147580</v>
      </c>
      <c r="O46" s="32">
        <v>16356321</v>
      </c>
      <c r="P46" s="32">
        <v>16559450</v>
      </c>
      <c r="Q46" s="32">
        <v>25922514</v>
      </c>
      <c r="R46" s="25">
        <v>24653215</v>
      </c>
      <c r="S46" s="8">
        <v>26451210.1728395</v>
      </c>
    </row>
    <row r="47" spans="1:19" ht="13.5" thickBot="1">
      <c r="A47" s="3" t="s">
        <v>86</v>
      </c>
      <c r="B47" s="33"/>
      <c r="C47" s="33"/>
      <c r="D47" s="33"/>
      <c r="E47" s="33"/>
      <c r="F47" s="33">
        <v>15215764.229166666</v>
      </c>
      <c r="G47" s="33">
        <v>18821560.56122448</v>
      </c>
      <c r="H47" s="33">
        <v>24618868.242105264</v>
      </c>
      <c r="I47" s="33">
        <v>25959381.009615384</v>
      </c>
      <c r="J47" s="33">
        <v>32214222</v>
      </c>
      <c r="K47" s="33">
        <v>37479318</v>
      </c>
      <c r="L47" s="33">
        <v>47846310</v>
      </c>
      <c r="M47" s="33">
        <v>63742469</v>
      </c>
      <c r="N47" s="33">
        <v>66216895</v>
      </c>
      <c r="O47" s="33">
        <v>73791215</v>
      </c>
      <c r="P47" s="33">
        <v>75084457</v>
      </c>
      <c r="Q47" s="33">
        <v>89081822</v>
      </c>
      <c r="R47" s="33">
        <v>95992160</v>
      </c>
      <c r="S47" s="9">
        <v>110941592.432099</v>
      </c>
    </row>
    <row r="48" spans="1:17" ht="13.5" thickTop="1">
      <c r="A48" s="3"/>
      <c r="B48" s="3"/>
      <c r="C48" s="3"/>
      <c r="D48" s="3"/>
      <c r="E48" s="3"/>
      <c r="F48" s="3"/>
      <c r="G48" s="3"/>
      <c r="H48" s="3"/>
      <c r="I48" s="3"/>
      <c r="J48" s="25"/>
      <c r="K48" s="25"/>
      <c r="L48" s="25"/>
      <c r="M48" s="25"/>
      <c r="N48" s="25"/>
      <c r="O48" s="25"/>
      <c r="P48" s="25"/>
      <c r="Q48" s="25"/>
    </row>
    <row r="49" spans="1:19" ht="12.75">
      <c r="A49" s="1" t="s">
        <v>87</v>
      </c>
      <c r="B49" s="25"/>
      <c r="C49" s="25"/>
      <c r="D49" s="25"/>
      <c r="E49" s="25"/>
      <c r="F49" s="25">
        <v>-662424.0833333334</v>
      </c>
      <c r="G49" s="8">
        <v>1521339.306122449</v>
      </c>
      <c r="H49" s="8">
        <v>2979438.4210526315</v>
      </c>
      <c r="I49" s="8">
        <v>3018964.8076923075</v>
      </c>
      <c r="J49" s="25">
        <v>5402555</v>
      </c>
      <c r="K49" s="25">
        <v>5266567</v>
      </c>
      <c r="L49" s="25">
        <v>5632893</v>
      </c>
      <c r="M49" s="25">
        <v>9970605</v>
      </c>
      <c r="N49" s="25">
        <v>7152326</v>
      </c>
      <c r="O49" s="25">
        <v>2861160</v>
      </c>
      <c r="P49" s="25">
        <v>3932543</v>
      </c>
      <c r="Q49" s="25">
        <v>10837774</v>
      </c>
      <c r="R49" s="25">
        <v>15095549</v>
      </c>
      <c r="S49" s="46">
        <v>22948089.2469136</v>
      </c>
    </row>
    <row r="50" spans="1:19" ht="12.75">
      <c r="A50" s="1" t="s">
        <v>88</v>
      </c>
      <c r="B50" s="25"/>
      <c r="C50" s="25"/>
      <c r="D50" s="25"/>
      <c r="E50" s="25">
        <v>13716604.970212767</v>
      </c>
      <c r="F50" s="25">
        <v>12782723.427083334</v>
      </c>
      <c r="G50" s="8">
        <v>13835889.367346939</v>
      </c>
      <c r="H50" s="8">
        <v>16521554.663157895</v>
      </c>
      <c r="I50" s="8">
        <v>16259829.76923077</v>
      </c>
      <c r="J50" s="25">
        <v>20489930</v>
      </c>
      <c r="K50" s="25">
        <v>25480114</v>
      </c>
      <c r="L50" s="25">
        <v>35549004</v>
      </c>
      <c r="M50" s="25">
        <v>42773980</v>
      </c>
      <c r="N50" s="25">
        <v>44224026</v>
      </c>
      <c r="O50" s="25">
        <v>60303428</v>
      </c>
      <c r="P50" s="25">
        <v>57938752</v>
      </c>
      <c r="Q50" s="25">
        <v>62040248</v>
      </c>
      <c r="R50" s="25">
        <v>69925172</v>
      </c>
      <c r="S50" s="46">
        <v>74638892.4444444</v>
      </c>
    </row>
    <row r="51" spans="1:19" ht="12.75">
      <c r="A51" s="1" t="s">
        <v>89</v>
      </c>
      <c r="B51" s="25"/>
      <c r="C51" s="25"/>
      <c r="D51" s="25"/>
      <c r="E51" s="25">
        <v>3951030.5975177307</v>
      </c>
      <c r="F51" s="25">
        <v>3095464.4375</v>
      </c>
      <c r="G51" s="8">
        <v>3464331.8877551006</v>
      </c>
      <c r="H51" s="8">
        <v>5117875.157894737</v>
      </c>
      <c r="I51" s="8">
        <v>6680586.211538462</v>
      </c>
      <c r="J51" s="25">
        <v>6321737</v>
      </c>
      <c r="K51" s="25">
        <v>6732637</v>
      </c>
      <c r="L51" s="25">
        <v>6664413</v>
      </c>
      <c r="M51" s="25">
        <v>10997884</v>
      </c>
      <c r="N51" s="25">
        <v>14840543</v>
      </c>
      <c r="O51" s="25">
        <v>10626627</v>
      </c>
      <c r="P51" s="25">
        <v>13213163</v>
      </c>
      <c r="Q51" s="25">
        <v>16203800</v>
      </c>
      <c r="R51" s="25">
        <v>10971439</v>
      </c>
      <c r="S51" s="46">
        <v>13354610.7407407</v>
      </c>
    </row>
    <row r="52" spans="1:19" ht="13.5" thickBot="1">
      <c r="A52" s="3" t="s">
        <v>90</v>
      </c>
      <c r="B52" s="33"/>
      <c r="C52" s="33"/>
      <c r="D52" s="33"/>
      <c r="E52" s="33"/>
      <c r="F52" s="33">
        <v>15215764.229166666</v>
      </c>
      <c r="G52" s="33">
        <v>18821560.56122448</v>
      </c>
      <c r="H52" s="33">
        <v>24618868.242105264</v>
      </c>
      <c r="I52" s="33">
        <v>25959381.009615384</v>
      </c>
      <c r="J52" s="33">
        <v>32214222</v>
      </c>
      <c r="K52" s="33">
        <v>37479318</v>
      </c>
      <c r="L52" s="33">
        <v>47846310</v>
      </c>
      <c r="M52" s="33">
        <v>63742469</v>
      </c>
      <c r="N52" s="33">
        <v>66216895</v>
      </c>
      <c r="O52" s="33">
        <v>73791215</v>
      </c>
      <c r="P52" s="33">
        <v>75084457</v>
      </c>
      <c r="Q52" s="33">
        <v>89081822</v>
      </c>
      <c r="R52" s="33">
        <v>95992160</v>
      </c>
      <c r="S52" s="48">
        <v>110941592.432099</v>
      </c>
    </row>
    <row r="53" spans="1:17" ht="13.5" thickTop="1">
      <c r="A53" s="3"/>
      <c r="B53" s="3"/>
      <c r="C53" s="3"/>
      <c r="D53" s="3"/>
      <c r="E53" s="3"/>
      <c r="F53" s="3"/>
      <c r="G53" s="3"/>
      <c r="H53" s="3"/>
      <c r="I53" s="3"/>
      <c r="J53" s="25"/>
      <c r="K53" s="25"/>
      <c r="L53" s="25"/>
      <c r="M53" s="25"/>
      <c r="N53" s="25"/>
      <c r="O53" s="25"/>
      <c r="P53" s="25"/>
      <c r="Q53" s="25"/>
    </row>
    <row r="54" spans="1:19" s="34" customFormat="1" ht="12.75">
      <c r="A54" s="3" t="s">
        <v>91</v>
      </c>
      <c r="B54" s="35"/>
      <c r="C54" s="35"/>
      <c r="D54" s="35"/>
      <c r="E54" s="35"/>
      <c r="F54" s="35">
        <v>9.66527872014</v>
      </c>
      <c r="G54" s="35">
        <v>13.6298259214</v>
      </c>
      <c r="H54" s="35">
        <v>23.3295048334</v>
      </c>
      <c r="I54" s="35">
        <v>22.6171340526</v>
      </c>
      <c r="J54" s="35">
        <v>18.432604083997436</v>
      </c>
      <c r="K54" s="35">
        <v>14.188038320227705</v>
      </c>
      <c r="L54" s="35">
        <v>9.779679979501031</v>
      </c>
      <c r="M54" s="35">
        <v>18.61640157051337</v>
      </c>
      <c r="N54" s="35">
        <v>16.669649037454867</v>
      </c>
      <c r="O54" s="35">
        <v>7.779356932935716</v>
      </c>
      <c r="P54" s="35">
        <v>12.382678614829699</v>
      </c>
      <c r="Q54" s="35">
        <v>13.503472122516758</v>
      </c>
      <c r="R54" s="35">
        <v>9.58979983365</v>
      </c>
      <c r="S54" s="35">
        <v>10.7428483629</v>
      </c>
    </row>
    <row r="55" spans="1:17" ht="12.75">
      <c r="A55" s="1"/>
      <c r="B55" s="1"/>
      <c r="C55" s="1"/>
      <c r="D55" s="1"/>
      <c r="E55" s="1"/>
      <c r="F55" s="1"/>
      <c r="G55" s="1"/>
      <c r="H55" s="1"/>
      <c r="I55" s="1"/>
      <c r="J55" s="31"/>
      <c r="K55" s="31"/>
      <c r="L55" s="31"/>
      <c r="M55" s="31"/>
      <c r="N55" s="31"/>
      <c r="O55" s="31"/>
      <c r="P55" s="31"/>
      <c r="Q55" s="31"/>
    </row>
    <row r="56" spans="1:19" ht="12.75">
      <c r="A56" s="1" t="s">
        <v>92</v>
      </c>
      <c r="B56" s="25"/>
      <c r="C56" s="25"/>
      <c r="D56" s="25"/>
      <c r="E56" s="25">
        <v>49754450.833687946</v>
      </c>
      <c r="F56" s="25">
        <v>51314605.27228007</v>
      </c>
      <c r="G56" s="8">
        <v>53924774.05009275</v>
      </c>
      <c r="H56" s="8">
        <v>58427656.57278945</v>
      </c>
      <c r="I56" s="8">
        <v>69696416.20888513</v>
      </c>
      <c r="J56" s="25">
        <v>73677375</v>
      </c>
      <c r="K56" s="25">
        <v>78192491</v>
      </c>
      <c r="L56" s="25">
        <v>86352051</v>
      </c>
      <c r="M56" s="25">
        <v>90922234</v>
      </c>
      <c r="N56" s="25">
        <v>93887839</v>
      </c>
      <c r="O56" s="25">
        <v>99850410</v>
      </c>
      <c r="P56" s="25">
        <v>103378212</v>
      </c>
      <c r="Q56" s="25">
        <v>108416547</v>
      </c>
      <c r="R56" s="8">
        <v>114026323</v>
      </c>
      <c r="S56" s="46">
        <v>116901680.111111</v>
      </c>
    </row>
    <row r="57" spans="1:17" ht="12.75">
      <c r="A57" s="1"/>
      <c r="B57" s="1"/>
      <c r="C57" s="1"/>
      <c r="D57" s="1"/>
      <c r="E57" s="1"/>
      <c r="F57" s="1"/>
      <c r="G57" s="1"/>
      <c r="H57" s="1"/>
      <c r="I57" s="1"/>
      <c r="J57" t="s">
        <v>77</v>
      </c>
      <c r="K57" t="s">
        <v>77</v>
      </c>
      <c r="L57" t="s">
        <v>77</v>
      </c>
      <c r="M57" t="s">
        <v>77</v>
      </c>
      <c r="N57" t="s">
        <v>77</v>
      </c>
      <c r="O57" t="s">
        <v>77</v>
      </c>
      <c r="Q57" s="10"/>
    </row>
    <row r="58" spans="1:19" ht="12.75">
      <c r="A58" s="1" t="s">
        <v>93</v>
      </c>
      <c r="B58" s="25">
        <v>295.0569230769233</v>
      </c>
      <c r="C58" s="25">
        <v>292.6178210678212</v>
      </c>
      <c r="D58" s="25">
        <v>301.97114711471147</v>
      </c>
      <c r="E58" s="25">
        <v>317.44184397163116</v>
      </c>
      <c r="F58" s="25">
        <v>282.34751157407385</v>
      </c>
      <c r="G58" s="23">
        <v>282.4990723562151</v>
      </c>
      <c r="H58" s="1">
        <v>268</v>
      </c>
      <c r="I58" s="1">
        <v>278</v>
      </c>
      <c r="J58">
        <v>274</v>
      </c>
      <c r="K58">
        <v>282</v>
      </c>
      <c r="L58">
        <v>286</v>
      </c>
      <c r="M58">
        <v>269</v>
      </c>
      <c r="N58">
        <v>284</v>
      </c>
      <c r="O58">
        <v>275</v>
      </c>
      <c r="P58">
        <v>254</v>
      </c>
      <c r="Q58">
        <v>224</v>
      </c>
      <c r="R58">
        <v>194</v>
      </c>
      <c r="S58" s="46">
        <v>206.79012345679</v>
      </c>
    </row>
    <row r="59" spans="1:17" ht="12.75">
      <c r="A59" s="3"/>
      <c r="B59" s="3"/>
      <c r="C59" s="3"/>
      <c r="D59" s="3"/>
      <c r="E59" s="3"/>
      <c r="F59" s="3"/>
      <c r="G59" s="3"/>
      <c r="H59" s="3"/>
      <c r="I59" s="3"/>
      <c r="J59" s="8"/>
      <c r="K59" s="8"/>
      <c r="L59" s="8"/>
      <c r="M59" s="8"/>
      <c r="N59" s="8"/>
      <c r="O59" s="8"/>
      <c r="P59" s="8"/>
      <c r="Q59" s="23"/>
    </row>
    <row r="60" spans="1:19" ht="12.75">
      <c r="A60" s="3" t="s">
        <v>20</v>
      </c>
      <c r="B60">
        <v>47</v>
      </c>
      <c r="C60">
        <v>43</v>
      </c>
      <c r="D60">
        <v>44</v>
      </c>
      <c r="E60">
        <v>45</v>
      </c>
      <c r="F60">
        <v>32</v>
      </c>
      <c r="G60">
        <v>38</v>
      </c>
      <c r="H60">
        <v>44</v>
      </c>
      <c r="I60">
        <v>36</v>
      </c>
      <c r="J60" s="8">
        <v>78</v>
      </c>
      <c r="K60" s="8">
        <v>65</v>
      </c>
      <c r="L60" s="8">
        <v>79</v>
      </c>
      <c r="M60" s="8">
        <v>76</v>
      </c>
      <c r="N60" s="8">
        <v>81</v>
      </c>
      <c r="O60" s="8">
        <v>74</v>
      </c>
      <c r="P60" s="8">
        <v>66</v>
      </c>
      <c r="Q60" s="23">
        <v>72</v>
      </c>
      <c r="R60">
        <v>63</v>
      </c>
      <c r="S60" s="46">
        <v>61</v>
      </c>
    </row>
    <row r="61" spans="1:19" ht="12.75">
      <c r="A61" s="3" t="s">
        <v>21</v>
      </c>
      <c r="B61">
        <v>90</v>
      </c>
      <c r="C61">
        <v>88</v>
      </c>
      <c r="D61">
        <v>95</v>
      </c>
      <c r="E61">
        <v>94</v>
      </c>
      <c r="F61">
        <v>96</v>
      </c>
      <c r="G61">
        <v>98</v>
      </c>
      <c r="H61">
        <v>95</v>
      </c>
      <c r="I61">
        <v>104</v>
      </c>
      <c r="J61" s="8">
        <v>91</v>
      </c>
      <c r="K61" s="8">
        <v>95</v>
      </c>
      <c r="L61" s="8">
        <v>95</v>
      </c>
      <c r="M61" s="8">
        <v>91</v>
      </c>
      <c r="N61" s="8">
        <v>93</v>
      </c>
      <c r="O61" s="8">
        <v>89</v>
      </c>
      <c r="P61" s="8">
        <v>86</v>
      </c>
      <c r="Q61" s="23">
        <v>85</v>
      </c>
      <c r="R61">
        <v>84</v>
      </c>
      <c r="S61" s="46">
        <v>81</v>
      </c>
    </row>
    <row r="62" ht="11.25">
      <c r="Q62" s="24"/>
    </row>
  </sheetData>
  <sheetProtection/>
  <printOptions/>
  <pageMargins left="0.54" right="0.787401575" top="0.984251969" bottom="0.984251969" header="0.5" footer="0.5"/>
  <pageSetup fitToHeight="1" fitToWidth="1" horizontalDpi="300" verticalDpi="300" orientation="landscape"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selection activeCell="A2" sqref="A2"/>
    </sheetView>
  </sheetViews>
  <sheetFormatPr defaultColWidth="11.421875" defaultRowHeight="12.75"/>
  <cols>
    <col min="1" max="1" width="32.28125" style="0" customWidth="1"/>
    <col min="2" max="11" width="10.7109375" style="0" customWidth="1"/>
  </cols>
  <sheetData>
    <row r="1" spans="1:9" ht="18">
      <c r="A1" s="13" t="s">
        <v>42</v>
      </c>
      <c r="B1" s="2"/>
      <c r="C1" s="2"/>
      <c r="D1" s="2"/>
      <c r="E1" s="2"/>
      <c r="F1" s="2"/>
      <c r="G1" s="2"/>
      <c r="H1" s="2"/>
      <c r="I1" s="2"/>
    </row>
    <row r="2" spans="1:9" ht="12.75">
      <c r="A2" s="2"/>
      <c r="B2" s="2"/>
      <c r="C2" s="2"/>
      <c r="D2" s="2"/>
      <c r="E2" s="2"/>
      <c r="F2" s="2"/>
      <c r="G2" s="2"/>
      <c r="H2" s="2"/>
      <c r="I2" s="2"/>
    </row>
    <row r="3" spans="1:9" ht="15.75">
      <c r="A3" s="14" t="s">
        <v>119</v>
      </c>
      <c r="B3" s="2"/>
      <c r="C3" s="2"/>
      <c r="D3" s="2"/>
      <c r="E3" s="2"/>
      <c r="F3" s="2"/>
      <c r="G3" s="2"/>
      <c r="H3" s="2"/>
      <c r="I3" s="2"/>
    </row>
    <row r="4" spans="1:9" ht="12.75">
      <c r="A4" s="2"/>
      <c r="B4" s="2"/>
      <c r="C4" s="2"/>
      <c r="D4" s="2"/>
      <c r="E4" s="2"/>
      <c r="F4" s="2"/>
      <c r="G4" s="2"/>
      <c r="H4" s="2"/>
      <c r="I4" s="2"/>
    </row>
    <row r="5" spans="1:9" ht="15.75">
      <c r="A5" s="5" t="s">
        <v>113</v>
      </c>
      <c r="B5" s="2"/>
      <c r="C5" s="2"/>
      <c r="D5" s="2"/>
      <c r="E5" s="2"/>
      <c r="F5" s="2"/>
      <c r="G5" s="2"/>
      <c r="H5" s="2"/>
      <c r="I5" s="2"/>
    </row>
    <row r="6" spans="1:9" ht="12.75">
      <c r="A6" s="20"/>
      <c r="B6" s="2"/>
      <c r="C6" s="2"/>
      <c r="D6" s="2"/>
      <c r="E6" s="2"/>
      <c r="F6" s="2"/>
      <c r="G6" s="2"/>
      <c r="H6" s="2"/>
      <c r="I6" s="2"/>
    </row>
    <row r="7" spans="1:9" ht="12.75">
      <c r="A7" s="3" t="s">
        <v>39</v>
      </c>
      <c r="B7" s="2"/>
      <c r="C7" s="2"/>
      <c r="D7" s="2"/>
      <c r="E7" s="2"/>
      <c r="F7" s="2"/>
      <c r="G7" s="2"/>
      <c r="H7" s="2"/>
      <c r="I7" s="2"/>
    </row>
    <row r="8" spans="1:9" ht="12.75">
      <c r="A8" s="3" t="s">
        <v>24</v>
      </c>
      <c r="B8" s="2"/>
      <c r="C8" s="2"/>
      <c r="D8" s="2"/>
      <c r="E8" s="2"/>
      <c r="F8" s="2"/>
      <c r="G8" s="2"/>
      <c r="H8" s="2"/>
      <c r="I8" s="2"/>
    </row>
    <row r="9" spans="1:9" ht="12.75">
      <c r="A9" s="3" t="s">
        <v>120</v>
      </c>
      <c r="B9" s="2"/>
      <c r="C9" s="2"/>
      <c r="D9" s="2"/>
      <c r="E9" s="2"/>
      <c r="F9" s="2"/>
      <c r="G9" s="2"/>
      <c r="H9" s="2"/>
      <c r="I9" s="1"/>
    </row>
    <row r="10" spans="1:9" ht="12.75">
      <c r="A10" s="4" t="s">
        <v>25</v>
      </c>
      <c r="B10" s="2"/>
      <c r="C10" s="2"/>
      <c r="D10" s="2"/>
      <c r="E10" s="2"/>
      <c r="F10" s="2"/>
      <c r="G10" s="2"/>
      <c r="H10" s="2"/>
      <c r="I10" s="2"/>
    </row>
    <row r="11" spans="1:9" ht="12.75">
      <c r="A11" s="2"/>
      <c r="B11" s="2"/>
      <c r="C11" s="2"/>
      <c r="D11" s="2"/>
      <c r="E11" s="2"/>
      <c r="F11" s="2"/>
      <c r="G11" s="2"/>
      <c r="H11" s="2"/>
      <c r="I11" s="2"/>
    </row>
    <row r="12" spans="1:11" ht="12.75">
      <c r="A12" s="3" t="s">
        <v>0</v>
      </c>
      <c r="B12" s="6">
        <v>1998</v>
      </c>
      <c r="C12" s="6">
        <v>1999</v>
      </c>
      <c r="D12" s="6">
        <v>2000</v>
      </c>
      <c r="E12" s="6">
        <v>2001</v>
      </c>
      <c r="F12" s="6">
        <v>2002</v>
      </c>
      <c r="G12" s="6">
        <v>2003</v>
      </c>
      <c r="H12" s="6">
        <v>2004</v>
      </c>
      <c r="I12" s="6">
        <v>2005</v>
      </c>
      <c r="J12" s="6">
        <v>2006</v>
      </c>
      <c r="K12" s="6">
        <v>2007</v>
      </c>
    </row>
    <row r="13" spans="1:11" ht="12.75">
      <c r="A13" s="3" t="s">
        <v>1</v>
      </c>
      <c r="B13" s="7">
        <v>9176734</v>
      </c>
      <c r="C13" s="7">
        <v>5741349</v>
      </c>
      <c r="D13" s="7">
        <v>6718871</v>
      </c>
      <c r="E13" s="7">
        <v>8997132</v>
      </c>
      <c r="F13" s="7">
        <v>11923732</v>
      </c>
      <c r="G13" s="7">
        <v>7986132</v>
      </c>
      <c r="H13" s="7">
        <v>9373367</v>
      </c>
      <c r="I13" s="7">
        <v>12968053</v>
      </c>
      <c r="J13" s="7">
        <v>16769098</v>
      </c>
      <c r="K13" s="49">
        <v>15252008.5925926</v>
      </c>
    </row>
    <row r="14" spans="1:9" ht="12.75">
      <c r="A14" s="3"/>
      <c r="B14" s="8"/>
      <c r="C14" s="8"/>
      <c r="D14" s="8"/>
      <c r="E14" s="8"/>
      <c r="F14" s="8"/>
      <c r="G14" s="8"/>
      <c r="H14" s="8"/>
      <c r="I14" s="1" t="s">
        <v>77</v>
      </c>
    </row>
    <row r="15" spans="1:9" ht="12.75">
      <c r="A15" s="3" t="s">
        <v>2</v>
      </c>
      <c r="B15" s="8"/>
      <c r="C15" s="8"/>
      <c r="D15" s="8"/>
      <c r="E15" s="8"/>
      <c r="F15" s="8"/>
      <c r="G15" s="8"/>
      <c r="H15" s="8"/>
      <c r="I15" s="2"/>
    </row>
    <row r="16" spans="1:11" ht="12.75">
      <c r="A16" s="1" t="s">
        <v>3</v>
      </c>
      <c r="B16" s="8">
        <v>684576</v>
      </c>
      <c r="C16" s="8">
        <v>898450</v>
      </c>
      <c r="D16" s="8">
        <v>1536758</v>
      </c>
      <c r="E16" s="8">
        <v>1458031</v>
      </c>
      <c r="F16" s="8">
        <v>1566818</v>
      </c>
      <c r="G16" s="8">
        <v>1621466</v>
      </c>
      <c r="H16" s="8">
        <v>2048911</v>
      </c>
      <c r="I16" s="8">
        <v>2457793</v>
      </c>
      <c r="J16" s="25">
        <v>3068321</v>
      </c>
      <c r="K16" s="46">
        <v>3124363.11111111</v>
      </c>
    </row>
    <row r="17" spans="1:11" ht="12.75">
      <c r="A17" s="1" t="s">
        <v>4</v>
      </c>
      <c r="B17" s="8">
        <v>295127</v>
      </c>
      <c r="C17" s="8">
        <v>189569</v>
      </c>
      <c r="D17" s="8">
        <v>228054</v>
      </c>
      <c r="E17" s="8">
        <v>340127</v>
      </c>
      <c r="F17" s="8">
        <v>377532</v>
      </c>
      <c r="G17" s="8">
        <v>269591</v>
      </c>
      <c r="H17" s="8">
        <v>357823</v>
      </c>
      <c r="I17" s="8">
        <v>400454</v>
      </c>
      <c r="J17" s="25">
        <v>453731</v>
      </c>
      <c r="K17" s="46">
        <v>382499.407407407</v>
      </c>
    </row>
    <row r="18" spans="1:11" ht="12.75">
      <c r="A18" s="1" t="s">
        <v>22</v>
      </c>
      <c r="B18" s="8"/>
      <c r="C18" s="8"/>
      <c r="D18" s="8"/>
      <c r="E18" s="8"/>
      <c r="F18" s="8"/>
      <c r="G18" s="8">
        <v>14332</v>
      </c>
      <c r="H18" s="8">
        <v>31384</v>
      </c>
      <c r="I18" s="8">
        <v>44827</v>
      </c>
      <c r="J18" s="25">
        <v>8246</v>
      </c>
      <c r="K18" s="46">
        <v>7528.96296296296</v>
      </c>
    </row>
    <row r="19" spans="1:11" ht="12.75">
      <c r="A19" s="1" t="s">
        <v>78</v>
      </c>
      <c r="B19" s="8"/>
      <c r="C19" s="8"/>
      <c r="D19" s="8"/>
      <c r="E19" s="8"/>
      <c r="F19" s="8"/>
      <c r="G19" s="8"/>
      <c r="H19" s="8"/>
      <c r="I19" s="8">
        <v>25532</v>
      </c>
      <c r="J19" s="25">
        <v>33285</v>
      </c>
      <c r="K19" s="46">
        <v>30125.037037037</v>
      </c>
    </row>
    <row r="20" spans="1:11" ht="12.75">
      <c r="A20" s="1" t="s">
        <v>5</v>
      </c>
      <c r="B20" s="8">
        <v>172251</v>
      </c>
      <c r="C20" s="8">
        <v>165875</v>
      </c>
      <c r="D20" s="8">
        <v>124021</v>
      </c>
      <c r="E20" s="8">
        <v>151123</v>
      </c>
      <c r="F20" s="8">
        <v>121736</v>
      </c>
      <c r="G20" s="8">
        <v>89115</v>
      </c>
      <c r="H20" s="8">
        <v>112577</v>
      </c>
      <c r="I20" s="8">
        <v>70088</v>
      </c>
      <c r="J20" s="25">
        <v>80037</v>
      </c>
      <c r="K20" s="46">
        <v>64677.1111111111</v>
      </c>
    </row>
    <row r="21" spans="1:11" ht="12.75">
      <c r="A21" s="1" t="s">
        <v>6</v>
      </c>
      <c r="B21" s="8">
        <v>40716</v>
      </c>
      <c r="C21" s="8">
        <v>32919</v>
      </c>
      <c r="D21" s="8">
        <v>55564</v>
      </c>
      <c r="E21" s="8">
        <v>72891</v>
      </c>
      <c r="F21" s="8">
        <v>76633</v>
      </c>
      <c r="G21" s="8">
        <v>74703</v>
      </c>
      <c r="H21" s="8">
        <v>71748</v>
      </c>
      <c r="I21" s="8">
        <v>74199</v>
      </c>
      <c r="J21" s="25">
        <v>97156</v>
      </c>
      <c r="K21" s="46">
        <v>117273.296296296</v>
      </c>
    </row>
    <row r="22" spans="1:11" ht="12.75">
      <c r="A22" s="1" t="s">
        <v>7</v>
      </c>
      <c r="B22" s="8">
        <v>186236</v>
      </c>
      <c r="C22" s="8">
        <v>205031</v>
      </c>
      <c r="D22" s="8">
        <v>254025</v>
      </c>
      <c r="E22" s="8">
        <v>262580</v>
      </c>
      <c r="F22" s="8">
        <v>296288</v>
      </c>
      <c r="G22" s="8">
        <v>313383</v>
      </c>
      <c r="H22" s="8">
        <v>369459</v>
      </c>
      <c r="I22" s="8">
        <v>320638</v>
      </c>
      <c r="J22" s="25">
        <v>292549</v>
      </c>
      <c r="K22" s="46">
        <v>315623.333333333</v>
      </c>
    </row>
    <row r="23" spans="1:11" ht="12.75">
      <c r="A23" s="1" t="s">
        <v>8</v>
      </c>
      <c r="B23" s="8">
        <v>38009</v>
      </c>
      <c r="C23" s="8">
        <v>42770</v>
      </c>
      <c r="D23" s="8">
        <v>74748</v>
      </c>
      <c r="E23" s="8">
        <v>93805</v>
      </c>
      <c r="F23" s="8">
        <v>146769</v>
      </c>
      <c r="G23" s="8">
        <v>115484</v>
      </c>
      <c r="H23" s="8">
        <v>128491</v>
      </c>
      <c r="I23" s="8">
        <v>126801</v>
      </c>
      <c r="J23" s="25">
        <v>126193</v>
      </c>
      <c r="K23" s="46">
        <v>129620.222222222</v>
      </c>
    </row>
    <row r="24" spans="1:11" ht="12.75">
      <c r="A24" s="1" t="s">
        <v>9</v>
      </c>
      <c r="B24" s="8">
        <v>1428027</v>
      </c>
      <c r="C24" s="8">
        <v>902031</v>
      </c>
      <c r="D24" s="8">
        <v>851101</v>
      </c>
      <c r="E24" s="8">
        <v>1149243</v>
      </c>
      <c r="F24" s="8">
        <v>1503852</v>
      </c>
      <c r="G24" s="8">
        <v>865135</v>
      </c>
      <c r="H24" s="8">
        <v>885453</v>
      </c>
      <c r="I24" s="8">
        <v>970917</v>
      </c>
      <c r="J24" s="25">
        <v>1348522</v>
      </c>
      <c r="K24" s="46">
        <v>1670158.37037037</v>
      </c>
    </row>
    <row r="25" spans="1:11" ht="12.75">
      <c r="A25" s="1" t="s">
        <v>76</v>
      </c>
      <c r="B25" s="8">
        <v>489108</v>
      </c>
      <c r="C25" s="8">
        <v>454448</v>
      </c>
      <c r="D25" s="8">
        <v>427366</v>
      </c>
      <c r="E25" s="8">
        <v>509115</v>
      </c>
      <c r="F25" s="8">
        <v>757267</v>
      </c>
      <c r="G25" s="8">
        <v>482740</v>
      </c>
      <c r="H25" s="8">
        <v>489484</v>
      </c>
      <c r="I25" s="8">
        <v>696121</v>
      </c>
      <c r="J25" s="25">
        <v>846200</v>
      </c>
      <c r="K25" s="46">
        <v>823394.703703704</v>
      </c>
    </row>
    <row r="26" spans="1:11" ht="12.75">
      <c r="A26" s="1" t="s">
        <v>10</v>
      </c>
      <c r="B26" s="8">
        <v>402600</v>
      </c>
      <c r="C26" s="8">
        <v>367783</v>
      </c>
      <c r="D26" s="8">
        <v>453144</v>
      </c>
      <c r="E26" s="8">
        <v>505951</v>
      </c>
      <c r="F26" s="8">
        <v>746914</v>
      </c>
      <c r="G26" s="8">
        <v>863898</v>
      </c>
      <c r="H26" s="8">
        <v>854307</v>
      </c>
      <c r="I26" s="8">
        <v>895425</v>
      </c>
      <c r="J26" s="25">
        <v>651555</v>
      </c>
      <c r="K26" s="46">
        <v>830172.222222222</v>
      </c>
    </row>
    <row r="27" spans="1:11" ht="12.75">
      <c r="A27" s="1" t="s">
        <v>11</v>
      </c>
      <c r="B27" s="8">
        <f>108655+3391097</f>
        <v>3499752</v>
      </c>
      <c r="C27" s="8">
        <f>106162+1916830</f>
        <v>2022992</v>
      </c>
      <c r="D27" s="8">
        <f>127065+2069777</f>
        <v>2196842</v>
      </c>
      <c r="E27" s="8">
        <f>124249+2958411</f>
        <v>3082660</v>
      </c>
      <c r="F27" s="8">
        <f>121741+3937846</f>
        <v>4059587</v>
      </c>
      <c r="G27" s="8">
        <f>135581+2556374</f>
        <v>2691955</v>
      </c>
      <c r="H27" s="8">
        <f>133419+2752378</f>
        <v>2885797</v>
      </c>
      <c r="I27" s="8">
        <f>117326+3555744</f>
        <v>3673070</v>
      </c>
      <c r="J27" s="25">
        <v>4709294</v>
      </c>
      <c r="K27" s="25">
        <v>4394381.481481477</v>
      </c>
    </row>
    <row r="28" spans="1:11" ht="12.75">
      <c r="A28" s="1" t="s">
        <v>12</v>
      </c>
      <c r="B28" s="8">
        <v>706367</v>
      </c>
      <c r="C28" s="8">
        <v>795800</v>
      </c>
      <c r="D28" s="8">
        <v>1171653</v>
      </c>
      <c r="E28" s="8">
        <v>1036968</v>
      </c>
      <c r="F28" s="8">
        <v>1186537</v>
      </c>
      <c r="G28" s="8">
        <v>1369710</v>
      </c>
      <c r="H28" s="8">
        <v>1355581</v>
      </c>
      <c r="I28" s="8">
        <v>1869929</v>
      </c>
      <c r="J28" s="25">
        <v>1780748</v>
      </c>
      <c r="K28" s="46">
        <v>1806663.88888889</v>
      </c>
    </row>
    <row r="29" spans="1:11" ht="13.5" thickBot="1">
      <c r="A29" s="3" t="s">
        <v>13</v>
      </c>
      <c r="B29" s="9">
        <f aca="true" t="shared" si="0" ref="B29:H29">SUM(B16:B28)</f>
        <v>7942769</v>
      </c>
      <c r="C29" s="9">
        <f t="shared" si="0"/>
        <v>6077668</v>
      </c>
      <c r="D29" s="9">
        <f t="shared" si="0"/>
        <v>7373276</v>
      </c>
      <c r="E29" s="9">
        <f t="shared" si="0"/>
        <v>8662494</v>
      </c>
      <c r="F29" s="9">
        <f t="shared" si="0"/>
        <v>10839933</v>
      </c>
      <c r="G29" s="9">
        <f t="shared" si="0"/>
        <v>8771512</v>
      </c>
      <c r="H29" s="9">
        <f t="shared" si="0"/>
        <v>9591015</v>
      </c>
      <c r="I29" s="9">
        <f>SUM(I16:I28)</f>
        <v>11625794</v>
      </c>
      <c r="J29" s="9">
        <f>SUM(J16:J28)</f>
        <v>13495837</v>
      </c>
      <c r="K29" s="9">
        <f>SUM(K16:K28)</f>
        <v>13696481.148148144</v>
      </c>
    </row>
    <row r="30" spans="1:9" ht="13.5" thickTop="1">
      <c r="A30" s="1"/>
      <c r="B30" s="8"/>
      <c r="C30" s="8"/>
      <c r="D30" s="8"/>
      <c r="E30" s="8"/>
      <c r="F30" s="8"/>
      <c r="G30" s="8"/>
      <c r="H30" s="8"/>
      <c r="I30" s="8"/>
    </row>
    <row r="31" spans="1:11" ht="12.75">
      <c r="A31" s="3" t="s">
        <v>14</v>
      </c>
      <c r="B31" s="7">
        <f aca="true" t="shared" si="1" ref="B31:H31">B13-B29</f>
        <v>1233965</v>
      </c>
      <c r="C31" s="7">
        <f t="shared" si="1"/>
        <v>-336319</v>
      </c>
      <c r="D31" s="7">
        <f t="shared" si="1"/>
        <v>-654405</v>
      </c>
      <c r="E31" s="7">
        <f t="shared" si="1"/>
        <v>334638</v>
      </c>
      <c r="F31" s="7">
        <f t="shared" si="1"/>
        <v>1083799</v>
      </c>
      <c r="G31" s="7">
        <f t="shared" si="1"/>
        <v>-785380</v>
      </c>
      <c r="H31" s="7">
        <f t="shared" si="1"/>
        <v>-217648</v>
      </c>
      <c r="I31" s="7">
        <f>I13-I29</f>
        <v>1342259</v>
      </c>
      <c r="J31" s="7">
        <f>J13-J29</f>
        <v>3273261</v>
      </c>
      <c r="K31" s="7">
        <f>K13-K29</f>
        <v>1555527.444444457</v>
      </c>
    </row>
    <row r="32" spans="1:11" ht="12.75">
      <c r="A32" s="3" t="s">
        <v>15</v>
      </c>
      <c r="B32" s="10">
        <f aca="true" t="shared" si="2" ref="B32:K32">(B31/B13)*100</f>
        <v>13.446668498836296</v>
      </c>
      <c r="C32" s="10">
        <f t="shared" si="2"/>
        <v>-5.857839333578223</v>
      </c>
      <c r="D32" s="10">
        <f t="shared" si="2"/>
        <v>-9.739805988238203</v>
      </c>
      <c r="E32" s="10">
        <f t="shared" si="2"/>
        <v>3.719385244097786</v>
      </c>
      <c r="F32" s="10">
        <f t="shared" si="2"/>
        <v>9.089427706023583</v>
      </c>
      <c r="G32" s="10">
        <f t="shared" si="2"/>
        <v>-9.834297755158568</v>
      </c>
      <c r="H32" s="10">
        <f t="shared" si="2"/>
        <v>-2.3219831251672955</v>
      </c>
      <c r="I32" s="10">
        <f t="shared" si="2"/>
        <v>10.350505199199912</v>
      </c>
      <c r="J32" s="10">
        <f t="shared" si="2"/>
        <v>19.519600875372067</v>
      </c>
      <c r="K32" s="10">
        <f t="shared" si="2"/>
        <v>10.198836664699531</v>
      </c>
    </row>
    <row r="33" spans="1:9" ht="12.75">
      <c r="A33" s="1"/>
      <c r="B33" s="11"/>
      <c r="C33" s="11"/>
      <c r="D33" s="11"/>
      <c r="E33" s="11"/>
      <c r="F33" s="11"/>
      <c r="G33" s="11"/>
      <c r="H33" s="11"/>
      <c r="I33" s="11"/>
    </row>
    <row r="34" spans="1:9" ht="12.75">
      <c r="A34" s="1" t="s">
        <v>16</v>
      </c>
      <c r="B34" s="8">
        <v>5379</v>
      </c>
      <c r="C34" s="8"/>
      <c r="D34" s="8"/>
      <c r="E34" s="8"/>
      <c r="F34" s="8"/>
      <c r="G34" s="8"/>
      <c r="H34" s="8"/>
      <c r="I34" s="11"/>
    </row>
    <row r="35" spans="1:11" ht="12.75">
      <c r="A35" s="1" t="s">
        <v>17</v>
      </c>
      <c r="B35" s="8">
        <v>60199</v>
      </c>
      <c r="C35" s="8">
        <v>46439</v>
      </c>
      <c r="D35" s="8">
        <v>30424</v>
      </c>
      <c r="E35" s="8">
        <v>74386</v>
      </c>
      <c r="F35" s="8">
        <v>202530</v>
      </c>
      <c r="G35" s="8">
        <v>57057</v>
      </c>
      <c r="H35" s="8">
        <v>23486</v>
      </c>
      <c r="I35" s="8">
        <v>36194</v>
      </c>
      <c r="J35" s="25">
        <v>110708</v>
      </c>
      <c r="K35" s="46">
        <v>259633.481481481</v>
      </c>
    </row>
    <row r="36" spans="1:11" ht="12.75">
      <c r="A36" s="1" t="s">
        <v>18</v>
      </c>
      <c r="B36" s="8">
        <v>432986</v>
      </c>
      <c r="C36" s="8">
        <v>624617</v>
      </c>
      <c r="D36" s="8">
        <v>1243067</v>
      </c>
      <c r="E36" s="8">
        <v>992986</v>
      </c>
      <c r="F36" s="8">
        <v>1528775</v>
      </c>
      <c r="G36" s="8">
        <v>1618925</v>
      </c>
      <c r="H36" s="8">
        <v>1121984</v>
      </c>
      <c r="I36" s="8">
        <v>1587654</v>
      </c>
      <c r="J36" s="25">
        <v>1837241</v>
      </c>
      <c r="K36" s="46">
        <v>2564159.48148148</v>
      </c>
    </row>
    <row r="37" spans="1:11" ht="13.5" thickBot="1">
      <c r="A37" s="1" t="s">
        <v>19</v>
      </c>
      <c r="B37" s="9">
        <f aca="true" t="shared" si="3" ref="B37:K37">B34+B35-B36</f>
        <v>-367408</v>
      </c>
      <c r="C37" s="9">
        <f t="shared" si="3"/>
        <v>-578178</v>
      </c>
      <c r="D37" s="9">
        <f t="shared" si="3"/>
        <v>-1212643</v>
      </c>
      <c r="E37" s="9">
        <f t="shared" si="3"/>
        <v>-918600</v>
      </c>
      <c r="F37" s="9">
        <f t="shared" si="3"/>
        <v>-1326245</v>
      </c>
      <c r="G37" s="9">
        <f t="shared" si="3"/>
        <v>-1561868</v>
      </c>
      <c r="H37" s="9">
        <f t="shared" si="3"/>
        <v>-1098498</v>
      </c>
      <c r="I37" s="9">
        <f t="shared" si="3"/>
        <v>-1551460</v>
      </c>
      <c r="J37" s="9">
        <f t="shared" si="3"/>
        <v>-1726533</v>
      </c>
      <c r="K37" s="9">
        <f t="shared" si="3"/>
        <v>-2304525.999999999</v>
      </c>
    </row>
    <row r="38" spans="1:9" ht="13.5" thickTop="1">
      <c r="A38" s="3"/>
      <c r="B38" s="7"/>
      <c r="C38" s="7"/>
      <c r="D38" s="7"/>
      <c r="E38" s="7"/>
      <c r="F38" s="7"/>
      <c r="G38" s="7"/>
      <c r="H38" s="7"/>
      <c r="I38" s="11"/>
    </row>
    <row r="39" spans="1:11" ht="12.75">
      <c r="A39" s="3" t="s">
        <v>23</v>
      </c>
      <c r="B39" s="7">
        <f>B31+B37</f>
        <v>866557</v>
      </c>
      <c r="C39" s="7">
        <f aca="true" t="shared" si="4" ref="C39:K39">C31+C37</f>
        <v>-914497</v>
      </c>
      <c r="D39" s="7">
        <f t="shared" si="4"/>
        <v>-1867048</v>
      </c>
      <c r="E39" s="7">
        <f t="shared" si="4"/>
        <v>-583962</v>
      </c>
      <c r="F39" s="7">
        <f t="shared" si="4"/>
        <v>-242446</v>
      </c>
      <c r="G39" s="7">
        <f t="shared" si="4"/>
        <v>-2347248</v>
      </c>
      <c r="H39" s="7">
        <f t="shared" si="4"/>
        <v>-1316146</v>
      </c>
      <c r="I39" s="7">
        <f t="shared" si="4"/>
        <v>-209201</v>
      </c>
      <c r="J39" s="7">
        <f t="shared" si="4"/>
        <v>1546728</v>
      </c>
      <c r="K39" s="7">
        <f t="shared" si="4"/>
        <v>-748998.555555542</v>
      </c>
    </row>
    <row r="40" spans="1:9" ht="12.75">
      <c r="A40" s="1"/>
      <c r="B40" s="12"/>
      <c r="C40" s="12"/>
      <c r="D40" s="12"/>
      <c r="E40" s="12"/>
      <c r="F40" s="12"/>
      <c r="G40" s="12"/>
      <c r="H40" s="12"/>
      <c r="I40" s="10"/>
    </row>
    <row r="41" spans="1:9" ht="12.75">
      <c r="A41" s="1"/>
      <c r="B41" s="12"/>
      <c r="C41" s="12"/>
      <c r="D41" s="12"/>
      <c r="E41" s="12"/>
      <c r="F41" s="12"/>
      <c r="G41" s="12"/>
      <c r="H41" s="12"/>
      <c r="I41" s="10"/>
    </row>
    <row r="42" spans="1:9" ht="12.75">
      <c r="A42" s="28" t="s">
        <v>94</v>
      </c>
      <c r="B42" s="12"/>
      <c r="C42" s="12"/>
      <c r="D42" s="12"/>
      <c r="E42" s="12"/>
      <c r="F42" s="12"/>
      <c r="G42" s="12"/>
      <c r="H42" s="12"/>
      <c r="I42" s="10"/>
    </row>
    <row r="43" spans="1:11" ht="12.75">
      <c r="A43" s="1" t="s">
        <v>82</v>
      </c>
      <c r="B43" s="25">
        <v>5421296</v>
      </c>
      <c r="C43" s="25">
        <v>6312980</v>
      </c>
      <c r="D43" s="25">
        <v>11016342</v>
      </c>
      <c r="E43" s="25">
        <v>8649565</v>
      </c>
      <c r="F43" s="25">
        <v>10260612</v>
      </c>
      <c r="G43" s="25">
        <v>12304643</v>
      </c>
      <c r="H43" s="25">
        <v>11133508</v>
      </c>
      <c r="I43" s="25">
        <v>18384363</v>
      </c>
      <c r="J43" s="25">
        <v>16105623</v>
      </c>
      <c r="K43" s="46">
        <v>15488626.2222222</v>
      </c>
    </row>
    <row r="44" spans="1:11" ht="12.75">
      <c r="A44" s="1" t="s">
        <v>83</v>
      </c>
      <c r="B44" s="25">
        <v>492771</v>
      </c>
      <c r="C44" s="25">
        <v>517032</v>
      </c>
      <c r="D44" s="25">
        <v>252710</v>
      </c>
      <c r="E44" s="25">
        <v>244103</v>
      </c>
      <c r="F44" s="25">
        <v>1359601</v>
      </c>
      <c r="G44" s="25">
        <v>6795305</v>
      </c>
      <c r="H44" s="25">
        <v>5407275</v>
      </c>
      <c r="I44" s="25">
        <v>19175407</v>
      </c>
      <c r="J44" s="25">
        <v>19472250</v>
      </c>
      <c r="K44" s="46">
        <v>22949271.6296296</v>
      </c>
    </row>
    <row r="45" spans="1:11" ht="12.75">
      <c r="A45" s="3" t="s">
        <v>84</v>
      </c>
      <c r="B45" s="32">
        <v>5914067</v>
      </c>
      <c r="C45" s="32">
        <v>6830012</v>
      </c>
      <c r="D45" s="32">
        <v>11269053</v>
      </c>
      <c r="E45" s="32">
        <v>8893667</v>
      </c>
      <c r="F45" s="32">
        <v>11620213</v>
      </c>
      <c r="G45" s="32">
        <v>19099948</v>
      </c>
      <c r="H45" s="32">
        <v>16540783</v>
      </c>
      <c r="I45" s="32">
        <v>37559770</v>
      </c>
      <c r="J45" s="32">
        <v>35577873</v>
      </c>
      <c r="K45" s="47">
        <v>38437897.8518519</v>
      </c>
    </row>
    <row r="46" spans="1:11" ht="12.75">
      <c r="A46" s="1" t="s">
        <v>85</v>
      </c>
      <c r="B46" s="32">
        <v>1874097</v>
      </c>
      <c r="C46" s="32">
        <v>751538</v>
      </c>
      <c r="D46" s="32">
        <v>1284372</v>
      </c>
      <c r="E46" s="32">
        <v>1564984</v>
      </c>
      <c r="F46" s="32">
        <v>2363613</v>
      </c>
      <c r="G46" s="32">
        <v>2573420</v>
      </c>
      <c r="H46" s="32">
        <v>1440088</v>
      </c>
      <c r="I46" s="32">
        <v>2805599</v>
      </c>
      <c r="J46" s="25">
        <v>4572749</v>
      </c>
      <c r="K46" s="46">
        <v>4835344.33333333</v>
      </c>
    </row>
    <row r="47" spans="1:11" ht="13.5" thickBot="1">
      <c r="A47" s="3" t="s">
        <v>86</v>
      </c>
      <c r="B47" s="33">
        <v>7788164</v>
      </c>
      <c r="C47" s="33">
        <v>7581550</v>
      </c>
      <c r="D47" s="33">
        <v>12553424</v>
      </c>
      <c r="E47" s="33">
        <v>10458652</v>
      </c>
      <c r="F47" s="33">
        <v>13983826</v>
      </c>
      <c r="G47" s="33">
        <v>21673368</v>
      </c>
      <c r="H47" s="33">
        <v>17980871</v>
      </c>
      <c r="I47" s="33">
        <v>40365369</v>
      </c>
      <c r="J47" s="33">
        <v>40150623</v>
      </c>
      <c r="K47" s="48">
        <v>43273242.1851852</v>
      </c>
    </row>
    <row r="48" spans="1:9" ht="13.5" thickTop="1">
      <c r="A48" s="3"/>
      <c r="B48" s="25"/>
      <c r="C48" s="25"/>
      <c r="D48" s="25"/>
      <c r="E48" s="25"/>
      <c r="F48" s="25"/>
      <c r="G48" s="25"/>
      <c r="H48" s="25"/>
      <c r="I48" s="25"/>
    </row>
    <row r="49" spans="1:11" ht="12.75">
      <c r="A49" s="1" t="s">
        <v>87</v>
      </c>
      <c r="B49" s="25">
        <v>-161054</v>
      </c>
      <c r="C49" s="25">
        <v>-1574497</v>
      </c>
      <c r="D49" s="25">
        <v>-4618595</v>
      </c>
      <c r="E49" s="25">
        <v>-2589033</v>
      </c>
      <c r="F49" s="25">
        <v>-6600506</v>
      </c>
      <c r="G49" s="25">
        <v>-6697711</v>
      </c>
      <c r="H49" s="25">
        <v>-7381700</v>
      </c>
      <c r="I49" s="25">
        <v>-8188592</v>
      </c>
      <c r="J49" s="25">
        <v>-4914890</v>
      </c>
      <c r="K49" s="46">
        <v>-7594173.11111111</v>
      </c>
    </row>
    <row r="50" spans="1:11" ht="12.75">
      <c r="A50" s="1" t="s">
        <v>88</v>
      </c>
      <c r="B50" s="25">
        <v>6319741</v>
      </c>
      <c r="C50" s="25">
        <v>8087153</v>
      </c>
      <c r="D50" s="25">
        <v>15676042</v>
      </c>
      <c r="E50" s="25">
        <v>11229463</v>
      </c>
      <c r="F50" s="25">
        <v>18012483</v>
      </c>
      <c r="G50" s="25">
        <v>25321731</v>
      </c>
      <c r="H50" s="25">
        <v>22616620</v>
      </c>
      <c r="I50" s="25">
        <v>44585086</v>
      </c>
      <c r="J50" s="25">
        <v>40886428</v>
      </c>
      <c r="K50" s="46">
        <v>45319711.8518519</v>
      </c>
    </row>
    <row r="51" spans="1:11" ht="12.75">
      <c r="A51" s="1" t="s">
        <v>89</v>
      </c>
      <c r="B51" s="25">
        <v>1629478</v>
      </c>
      <c r="C51" s="25">
        <v>1068894</v>
      </c>
      <c r="D51" s="25">
        <v>1495977</v>
      </c>
      <c r="E51" s="25">
        <v>1818221</v>
      </c>
      <c r="F51" s="25">
        <v>2571849</v>
      </c>
      <c r="G51" s="25">
        <v>3049348</v>
      </c>
      <c r="H51" s="25">
        <v>2745950</v>
      </c>
      <c r="I51" s="25">
        <v>3968875</v>
      </c>
      <c r="J51" s="25">
        <v>4179085</v>
      </c>
      <c r="K51" s="46">
        <v>5547703.44444444</v>
      </c>
    </row>
    <row r="52" spans="1:11" ht="13.5" thickBot="1">
      <c r="A52" s="3" t="s">
        <v>90</v>
      </c>
      <c r="B52" s="33">
        <v>7788164</v>
      </c>
      <c r="C52" s="33">
        <v>7581550</v>
      </c>
      <c r="D52" s="33">
        <v>12553424</v>
      </c>
      <c r="E52" s="33">
        <v>10458652</v>
      </c>
      <c r="F52" s="33">
        <v>13983826</v>
      </c>
      <c r="G52" s="33">
        <v>21673368</v>
      </c>
      <c r="H52" s="33">
        <v>17980871</v>
      </c>
      <c r="I52" s="33">
        <v>40365369</v>
      </c>
      <c r="J52" s="33">
        <v>40150623</v>
      </c>
      <c r="K52" s="48">
        <v>43273242.1851852</v>
      </c>
    </row>
    <row r="53" spans="1:9" ht="13.5" thickTop="1">
      <c r="A53" s="3"/>
      <c r="B53" s="25"/>
      <c r="C53" s="25"/>
      <c r="D53" s="25"/>
      <c r="E53" s="25"/>
      <c r="F53" s="25"/>
      <c r="G53" s="25"/>
      <c r="H53" s="25"/>
      <c r="I53" s="25"/>
    </row>
    <row r="54" spans="1:11" s="36" customFormat="1" ht="12.75">
      <c r="A54" s="3" t="s">
        <v>91</v>
      </c>
      <c r="B54" s="38">
        <v>16.68612782165347</v>
      </c>
      <c r="C54" s="38">
        <v>-3.823492557590466</v>
      </c>
      <c r="D54" s="38">
        <v>-4.970604035998465</v>
      </c>
      <c r="E54" s="38">
        <v>3.9108672895895187</v>
      </c>
      <c r="F54" s="38">
        <v>9.198691402481696</v>
      </c>
      <c r="G54" s="38">
        <v>-3.360451407460068</v>
      </c>
      <c r="H54" s="38">
        <v>-1.0798253321543767</v>
      </c>
      <c r="I54" s="38">
        <v>3.4149396726684205</v>
      </c>
      <c r="J54" s="38">
        <v>8.42818553525</v>
      </c>
      <c r="K54" s="38">
        <v>4.19464758383</v>
      </c>
    </row>
    <row r="55" spans="1:9" ht="12.75">
      <c r="A55" s="1"/>
      <c r="B55" s="30"/>
      <c r="C55" s="30"/>
      <c r="D55" s="30"/>
      <c r="E55" s="30"/>
      <c r="F55" s="30"/>
      <c r="G55" s="30"/>
      <c r="H55" s="30"/>
      <c r="I55" s="30"/>
    </row>
    <row r="56" spans="1:11" ht="12.75">
      <c r="A56" s="1" t="s">
        <v>92</v>
      </c>
      <c r="B56" s="25">
        <v>33082205</v>
      </c>
      <c r="C56" s="25">
        <v>34530298</v>
      </c>
      <c r="D56" s="25">
        <v>40796797</v>
      </c>
      <c r="E56" s="25">
        <v>42094656</v>
      </c>
      <c r="F56" s="25">
        <v>46095659</v>
      </c>
      <c r="G56" s="25">
        <v>52016448</v>
      </c>
      <c r="H56" s="25">
        <v>52641398</v>
      </c>
      <c r="I56" s="25">
        <v>61009686</v>
      </c>
      <c r="J56" s="25">
        <v>63700471</v>
      </c>
      <c r="K56" s="25">
        <v>71950845.1111111</v>
      </c>
    </row>
    <row r="57" spans="1:9" ht="12.75">
      <c r="A57" s="1"/>
      <c r="B57" t="s">
        <v>77</v>
      </c>
      <c r="C57" t="s">
        <v>77</v>
      </c>
      <c r="D57" t="s">
        <v>77</v>
      </c>
      <c r="E57" t="s">
        <v>77</v>
      </c>
      <c r="F57" t="s">
        <v>77</v>
      </c>
      <c r="G57" t="s">
        <v>77</v>
      </c>
      <c r="H57" t="s">
        <v>77</v>
      </c>
      <c r="I57" s="10"/>
    </row>
    <row r="58" spans="1:11" ht="12.75">
      <c r="A58" s="1" t="s">
        <v>93</v>
      </c>
      <c r="B58">
        <v>289</v>
      </c>
      <c r="C58">
        <v>316</v>
      </c>
      <c r="D58">
        <v>309</v>
      </c>
      <c r="E58">
        <v>304</v>
      </c>
      <c r="F58">
        <v>303</v>
      </c>
      <c r="G58">
        <v>300</v>
      </c>
      <c r="H58">
        <v>301</v>
      </c>
      <c r="I58">
        <v>262</v>
      </c>
      <c r="J58">
        <v>278</v>
      </c>
      <c r="K58" s="46">
        <v>246.666666666667</v>
      </c>
    </row>
    <row r="59" spans="1:9" ht="12.75">
      <c r="A59" s="3"/>
      <c r="B59" s="8"/>
      <c r="C59" s="8"/>
      <c r="D59" s="8"/>
      <c r="E59" s="8"/>
      <c r="F59" s="8"/>
      <c r="H59" s="8"/>
      <c r="I59" s="23"/>
    </row>
    <row r="60" spans="1:11" ht="12.75">
      <c r="A60" s="3" t="s">
        <v>20</v>
      </c>
      <c r="B60" s="8">
        <v>25</v>
      </c>
      <c r="C60" s="8">
        <v>24</v>
      </c>
      <c r="D60" s="8">
        <v>29</v>
      </c>
      <c r="E60" s="8">
        <v>28</v>
      </c>
      <c r="F60" s="8">
        <v>28</v>
      </c>
      <c r="G60" s="8">
        <v>26</v>
      </c>
      <c r="H60" s="8">
        <v>27</v>
      </c>
      <c r="I60" s="23">
        <v>21</v>
      </c>
      <c r="J60">
        <v>23</v>
      </c>
      <c r="K60" s="46">
        <v>21</v>
      </c>
    </row>
    <row r="61" spans="1:11" ht="12.75">
      <c r="A61" s="3" t="s">
        <v>21</v>
      </c>
      <c r="B61" s="8">
        <v>54</v>
      </c>
      <c r="C61" s="8">
        <v>57</v>
      </c>
      <c r="D61" s="8">
        <v>52</v>
      </c>
      <c r="E61" s="8">
        <v>52</v>
      </c>
      <c r="F61" s="8">
        <v>41</v>
      </c>
      <c r="G61" s="8">
        <v>41</v>
      </c>
      <c r="H61" s="8">
        <v>41</v>
      </c>
      <c r="I61" s="23">
        <v>30</v>
      </c>
      <c r="J61">
        <v>28</v>
      </c>
      <c r="K61" s="46">
        <v>27</v>
      </c>
    </row>
  </sheetData>
  <sheetProtection/>
  <printOptions/>
  <pageMargins left="0.787401575" right="0.787401575" top="0.984251969" bottom="0.984251969" header="0.5" footer="0.5"/>
  <pageSetup fitToHeight="1"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A2" sqref="A2"/>
    </sheetView>
  </sheetViews>
  <sheetFormatPr defaultColWidth="11.421875" defaultRowHeight="12.75"/>
  <cols>
    <col min="2" max="2" width="23.28125" style="0" customWidth="1"/>
  </cols>
  <sheetData>
    <row r="1" ht="18">
      <c r="A1" s="13" t="s">
        <v>36</v>
      </c>
    </row>
    <row r="2" ht="12.75">
      <c r="A2" s="1"/>
    </row>
    <row r="3" ht="15.75">
      <c r="A3" s="14" t="s">
        <v>119</v>
      </c>
    </row>
    <row r="4" ht="12.75">
      <c r="A4" s="1"/>
    </row>
    <row r="5" ht="12.75">
      <c r="A5" s="1" t="s">
        <v>31</v>
      </c>
    </row>
    <row r="6" ht="12.75">
      <c r="A6" s="1"/>
    </row>
    <row r="7" ht="12.75">
      <c r="A7" s="1" t="s">
        <v>39</v>
      </c>
    </row>
    <row r="8" ht="12.75">
      <c r="A8" s="1"/>
    </row>
    <row r="9" ht="12.75">
      <c r="A9" s="1" t="s">
        <v>24</v>
      </c>
    </row>
    <row r="11" spans="1:2" ht="12.75">
      <c r="A11" t="s">
        <v>32</v>
      </c>
      <c r="B11" t="s">
        <v>117</v>
      </c>
    </row>
    <row r="13" ht="15.75">
      <c r="A13" s="14" t="s">
        <v>33</v>
      </c>
    </row>
    <row r="14" ht="13.5" thickBot="1">
      <c r="A14" s="3"/>
    </row>
    <row r="15" spans="1:10" ht="66.75" customHeight="1">
      <c r="A15" s="57">
        <v>1998</v>
      </c>
      <c r="B15" s="58" t="s">
        <v>40</v>
      </c>
      <c r="C15" s="69" t="s">
        <v>41</v>
      </c>
      <c r="D15" s="69"/>
      <c r="E15" s="69"/>
      <c r="F15" s="69"/>
      <c r="G15" s="69"/>
      <c r="H15" s="69"/>
      <c r="I15" s="69"/>
      <c r="J15" s="70"/>
    </row>
    <row r="16" spans="1:10" ht="68.25" customHeight="1">
      <c r="A16" s="59">
        <v>2002</v>
      </c>
      <c r="B16" s="60" t="s">
        <v>34</v>
      </c>
      <c r="C16" s="65" t="s">
        <v>35</v>
      </c>
      <c r="D16" s="65"/>
      <c r="E16" s="65"/>
      <c r="F16" s="65"/>
      <c r="G16" s="65"/>
      <c r="H16" s="65"/>
      <c r="I16" s="65"/>
      <c r="J16" s="66"/>
    </row>
    <row r="17" spans="1:10" ht="79.5" customHeight="1">
      <c r="A17" s="61">
        <v>2003</v>
      </c>
      <c r="B17" s="62" t="s">
        <v>37</v>
      </c>
      <c r="C17" s="67" t="s">
        <v>38</v>
      </c>
      <c r="D17" s="67"/>
      <c r="E17" s="67"/>
      <c r="F17" s="67"/>
      <c r="G17" s="67"/>
      <c r="H17" s="67"/>
      <c r="I17" s="67"/>
      <c r="J17" s="68"/>
    </row>
    <row r="18" spans="1:10" ht="209.25" customHeight="1" thickBot="1">
      <c r="A18" s="55">
        <v>2008</v>
      </c>
      <c r="B18" s="56" t="s">
        <v>121</v>
      </c>
      <c r="C18" s="71" t="s">
        <v>122</v>
      </c>
      <c r="D18" s="72"/>
      <c r="E18" s="72"/>
      <c r="F18" s="72"/>
      <c r="G18" s="72"/>
      <c r="H18" s="72"/>
      <c r="I18" s="72"/>
      <c r="J18" s="73"/>
    </row>
  </sheetData>
  <sheetProtection/>
  <mergeCells count="4">
    <mergeCell ref="C16:J16"/>
    <mergeCell ref="C17:J17"/>
    <mergeCell ref="C15:J15"/>
    <mergeCell ref="C18:J18"/>
  </mergeCells>
  <printOptions/>
  <pageMargins left="0.787401575" right="0.787401575" top="0.984251969" bottom="0.984251969"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Fiskeridirektoratet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Fiskeridirektoratet</dc:creator>
  <cp:keywords/>
  <dc:description/>
  <cp:lastModifiedBy>anper</cp:lastModifiedBy>
  <cp:lastPrinted>2007-02-21T11:51:37Z</cp:lastPrinted>
  <dcterms:created xsi:type="dcterms:W3CDTF">2005-10-14T10:18:26Z</dcterms:created>
  <dcterms:modified xsi:type="dcterms:W3CDTF">2015-06-05T09:05:56Z</dcterms:modified>
  <cp:category/>
  <cp:version/>
  <cp:contentType/>
  <cp:contentStatus/>
</cp:coreProperties>
</file>