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11\"/>
    </mc:Choice>
  </mc:AlternateContent>
  <bookViews>
    <workbookView xWindow="0" yWindow="0" windowWidth="28800" windowHeight="14820" tabRatio="413"/>
  </bookViews>
  <sheets>
    <sheet name="UKE_11_2019" sheetId="1" r:id="rId1"/>
  </sheets>
  <definedNames>
    <definedName name="Z_14D440E4_F18A_4F78_9989_38C1B133222D_.wvu.Cols" localSheetId="0" hidden="1">UKE_11_2019!#REF!</definedName>
    <definedName name="Z_14D440E4_F18A_4F78_9989_38C1B133222D_.wvu.PrintArea" localSheetId="0" hidden="1">UKE_11_2019!$B$1:$M$246</definedName>
    <definedName name="Z_14D440E4_F18A_4F78_9989_38C1B133222D_.wvu.Rows" localSheetId="0" hidden="1">UKE_11_2019!$358:$1048576,UKE_11_2019!$247:$357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1" i="1"/>
  <c r="F31" i="1" l="1"/>
  <c r="H39" i="1"/>
  <c r="E129" i="1" l="1"/>
  <c r="E24" i="1"/>
  <c r="E20" i="1"/>
  <c r="E31" i="1"/>
  <c r="E23" i="1" l="1"/>
  <c r="G24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D242" i="1" l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G31" i="1"/>
  <c r="G23" i="1" s="1"/>
  <c r="I136" i="1" l="1"/>
  <c r="I176" i="1"/>
  <c r="F23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E176" i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E187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<sst xmlns="http://schemas.openxmlformats.org/spreadsheetml/2006/main" count="255" uniqueCount="129">
  <si>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</si>
  <si>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</si>
  <si>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</si>
  <si>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</si>
  <si>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</si>
  <si>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</si>
  <si>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</si>
  <si>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</si>
  <si>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</si>
  <si>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</si>
  <si>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</si>
  <si>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</si>
  <si>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</si>
  <si>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</si>
  <si>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</si>
  <si>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</si>
  <si>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</si>
  <si>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</si>
  <si>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</si>
  <si>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</si>
  <si>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</si>
  <si>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</si>
  <si>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</si>
  <si>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</si>
  <si>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</si>
  <si>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</si>
  <si>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</si>
  <si>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</si>
  <si>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</si>
  <si>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</si>
  <si>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</si>
  <si>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</si>
  <si>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</si>
  <si>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</si>
  <si>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</si>
  <si>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</si>
  <si>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</si>
  <si>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</si>
  <si>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</si>
  <si>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</si>
  <si>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</si>
  <si>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</si>
  <si>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</si>
  <si>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</si>
  <si>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</si>
  <si>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</si>
  <si>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</si>
  <si>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</si>
  <si>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</si>
  <si>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</si>
  <si>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</si>
  <si>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</si>
  <si>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</si>
  <si>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</si>
  <si>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</si>
  <si>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</si>
  <si>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</si>
  <si>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</si>
  <si>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</si>
  <si>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</si>
  <si>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</si>
  <si>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</si>
  <si>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</si>
  <si>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</si>
  <si>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</si>
  <si>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</si>
  <si>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</si>
  <si>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</si>
  <si>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</si>
  <si>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</si>
  <si>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</si>
  <si>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</si>
  <si>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</si>
  <si>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</si>
  <si>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</si>
  <si>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</si>
  <si>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</si>
  <si>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</si>
  <si>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</si>
  <si>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</si>
  <si>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</si>
  <si>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</si>
  <si>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</si>
  <si>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</si>
  <si>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</si>
  <si>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</si>
  <si>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</si>
  <si>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</si>
  <si>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</si>
  <si>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</si>
  <si>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</si>
  <si>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</si>
  <si>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</si>
  <si>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</si>
  <si>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</si>
  <si>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</si>
  <si>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</si>
  <si>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</si>
  <si>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</si>
  <si>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</si>
  <si>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</si>
  <si>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</si>
  <si>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</si>
  <si>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</si>
  <si>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</si>
  <si>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</si>
  <si>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</si>
  <si>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</si>
  <si>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</si>
  <si>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</si>
  <si>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</si>
  <si>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</si>
  <si>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</si>
  <si>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</si>
  <si>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</si>
  <si>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</si>
  <si>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</si>
  <si>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</si>
  <si>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</si>
  <si>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</si>
  <si>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</si>
  <si>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</si>
  <si>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</si>
  <si>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t>LANDET KVANTUM UKE 11</t>
  </si>
  <si>
    <t>LANDET KVANTUM T.O.M UKE 11</t>
  </si>
  <si>
    <t>LANDET KVANTUM T.O.M. UKE 11 2018</t>
  </si>
  <si>
    <r>
      <t xml:space="preserve">3 </t>
    </r>
    <r>
      <rPr>
        <sz val="9"/>
        <color theme="1"/>
        <rFont val="Calibri"/>
        <family val="2"/>
      </rPr>
      <t>Registrert rekreasjonsfiske utgjør 564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</si>
  <si>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</si>
  <si>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92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</si>
</sst>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107" zoomScaleNormal="115" workbookViewId="0">
      <selection activeCell="G134" sqref="G134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2" t="s">
        <v>88</v>
      </c>
      <c r="C2" s="443"/>
      <c r="D2" s="443"/>
      <c r="E2" s="443"/>
      <c r="F2" s="443"/>
      <c r="G2" s="443"/>
      <c r="H2" s="443"/>
      <c r="I2" s="443"/>
      <c r="J2" s="443"/>
      <c r="K2" s="44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3"/>
      <c r="C7" s="434"/>
      <c r="D7" s="434"/>
      <c r="E7" s="434"/>
      <c r="F7" s="434"/>
      <c r="G7" s="434"/>
      <c r="H7" s="434"/>
      <c r="I7" s="434"/>
      <c r="J7" s="434"/>
      <c r="K7" s="435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120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121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1225.5369499999999</v>
      </c>
      <c r="G20" s="328">
        <f>G21+G22</f>
        <v>29241.34763</v>
      </c>
      <c r="H20" s="328"/>
      <c r="I20" s="328">
        <f>I22+I21</f>
        <v>69037.652369999996</v>
      </c>
      <c r="J20" s="329">
        <f>J22+J21</f>
        <v>32100.614689999999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1148.0379499999999</v>
      </c>
      <c r="G21" s="330">
        <v>29136.67613</v>
      </c>
      <c r="H21" s="330"/>
      <c r="I21" s="330">
        <f>E21-G21</f>
        <v>68332.323869999993</v>
      </c>
      <c r="J21" s="331">
        <v>31917.682629999999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77.498999999999995</v>
      </c>
      <c r="G22" s="332">
        <v>104.67149999999999</v>
      </c>
      <c r="H22" s="332"/>
      <c r="I22" s="330">
        <f>E22-G22</f>
        <v>705.32849999999996</v>
      </c>
      <c r="J22" s="331">
        <v>182.93206000000001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24803.567499999997</v>
      </c>
      <c r="G23" s="328">
        <f>G24+G30+G31</f>
        <v>98309.694349999991</v>
      </c>
      <c r="H23" s="328"/>
      <c r="I23" s="328">
        <f>I24+I30+I31</f>
        <v>105938.30565000002</v>
      </c>
      <c r="J23" s="329">
        <f>J24+J30+J31</f>
        <v>122203.82405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21076.932489999999</v>
      </c>
      <c r="G24" s="334">
        <f>G25+G26+G27+G28</f>
        <v>80097.950369999991</v>
      </c>
      <c r="H24" s="334"/>
      <c r="I24" s="334">
        <f>I25+I26+I27+I28+I29</f>
        <v>79357.049630000009</v>
      </c>
      <c r="J24" s="335">
        <f>J25+J26+J27+J28+J29</f>
        <v>99375.010490000001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6295.0379999999996</v>
      </c>
      <c r="G25" s="336">
        <v>23043.499759999999</v>
      </c>
      <c r="H25" s="336"/>
      <c r="I25" s="336">
        <f>E25-G25+H25</f>
        <v>17887.500240000001</v>
      </c>
      <c r="J25" s="337">
        <v>32468.19988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5990.8470799999996</v>
      </c>
      <c r="G26" s="336">
        <v>24950.848119999999</v>
      </c>
      <c r="H26" s="336"/>
      <c r="I26" s="336">
        <f>E26-G26+H26</f>
        <v>14463.151880000001</v>
      </c>
      <c r="J26" s="337">
        <v>33037.270120000001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3965.7789699999998</v>
      </c>
      <c r="G27" s="336">
        <v>20821.507119999998</v>
      </c>
      <c r="H27" s="336"/>
      <c r="I27" s="336">
        <f>E27-G27+H27</f>
        <v>19452.492880000002</v>
      </c>
      <c r="J27" s="337">
        <v>22747.704740000001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4825.2684399999998</v>
      </c>
      <c r="G28" s="336">
        <v>11282.095369999999</v>
      </c>
      <c r="H28" s="336"/>
      <c r="I28" s="336">
        <f>E28-G28+H28</f>
        <v>14439.904630000001</v>
      </c>
      <c r="J28" s="337">
        <v>11121.83575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82.683120000000002</v>
      </c>
      <c r="G30" s="334">
        <v>8937.9005899999993</v>
      </c>
      <c r="H30" s="336"/>
      <c r="I30" s="402">
        <f>E30-G30</f>
        <v>16403.099410000003</v>
      </c>
      <c r="J30" s="335">
        <v>7149.7236999999996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3643.9518899999998</v>
      </c>
      <c r="G31" s="334">
        <f>G32</f>
        <v>9273.84339</v>
      </c>
      <c r="H31" s="336"/>
      <c r="I31" s="334">
        <f>I32+I33</f>
        <v>10178.15661</v>
      </c>
      <c r="J31" s="335">
        <f>J32</f>
        <v>15679.08986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3675.95189-F36</f>
        <v>3643.9518899999998</v>
      </c>
      <c r="G32" s="336">
        <f>9405.84339-G36</f>
        <v>9273.84339</v>
      </c>
      <c r="H32" s="336"/>
      <c r="I32" s="336">
        <f>E32-G32+H32</f>
        <v>8338.15661</v>
      </c>
      <c r="J32" s="337">
        <v>15679.08986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6">
        <v>3000</v>
      </c>
      <c r="E34" s="396">
        <v>3000</v>
      </c>
      <c r="F34" s="341">
        <v>399.15456</v>
      </c>
      <c r="G34" s="341">
        <v>658.05971999999997</v>
      </c>
      <c r="H34" s="341"/>
      <c r="I34" s="370">
        <f t="shared" si="0"/>
        <v>2341.9402799999998</v>
      </c>
      <c r="J34" s="371">
        <v>1160.1309000000001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103.4204</v>
      </c>
      <c r="G35" s="341">
        <v>287.96910000000003</v>
      </c>
      <c r="H35" s="320"/>
      <c r="I35" s="370">
        <f t="shared" si="0"/>
        <v>505.03089999999997</v>
      </c>
      <c r="J35" s="394">
        <v>359.66755999999998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v>32</v>
      </c>
      <c r="G36" s="320">
        <v>132</v>
      </c>
      <c r="H36" s="369"/>
      <c r="I36" s="370">
        <f t="shared" si="0"/>
        <v>2868</v>
      </c>
      <c r="J36" s="394"/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314.07398000000001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>
        <v>2</v>
      </c>
      <c r="G38" s="320">
        <v>38</v>
      </c>
      <c r="H38" s="320"/>
      <c r="I38" s="370">
        <f t="shared" si="0"/>
        <v>-38</v>
      </c>
      <c r="J38" s="394">
        <v>186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26879.753389999998</v>
      </c>
      <c r="G39" s="197">
        <f>G20+G23+G34+G35+G36+G37+G38</f>
        <v>135667.07079999999</v>
      </c>
      <c r="H39" s="197">
        <f>H25+H26+H27+H28+H32</f>
        <v>0</v>
      </c>
      <c r="I39" s="302">
        <f>I20+I23+I34+I35+I36+I37+I38</f>
        <v>180652.92920000004</v>
      </c>
      <c r="J39" s="198">
        <f>J20+J23+J34+J35+J36+J37+J38</f>
        <v>163010.23719999997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126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33" t="s">
        <v>1</v>
      </c>
      <c r="C46" s="434"/>
      <c r="D46" s="434"/>
      <c r="E46" s="434"/>
      <c r="F46" s="434"/>
      <c r="G46" s="434"/>
      <c r="H46" s="434"/>
      <c r="I46" s="434"/>
      <c r="J46" s="434"/>
      <c r="K46" s="435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16" t="s">
        <v>2</v>
      </c>
      <c r="D48" s="417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26" t="s">
        <v>8</v>
      </c>
      <c r="C54" s="427"/>
      <c r="D54" s="427"/>
      <c r="E54" s="427"/>
      <c r="F54" s="427"/>
      <c r="G54" s="427"/>
      <c r="H54" s="427"/>
      <c r="I54" s="427"/>
      <c r="J54" s="427"/>
      <c r="K54" s="428"/>
      <c r="L54" s="205"/>
      <c r="M54" s="205"/>
    </row>
    <row r="55" spans="2:13" s="3" customFormat="1" ht="63.75" thickBot="1" x14ac:dyDescent="0.3">
      <c r="B55" s="142"/>
      <c r="C55" s="178" t="s">
        <v>19</v>
      </c>
      <c r="D55" s="196" t="s">
        <v>20</v>
      </c>
      <c r="E55" s="194" t="str">
        <f>F19</f>
        <v>LANDET KVANTUM UKE 11</v>
      </c>
      <c r="F55" s="194" t="str">
        <f>G19</f>
        <v>LANDET KVANTUM T.O.M UKE 11</v>
      </c>
      <c r="G55" s="194" t="str">
        <f>I19</f>
        <v>RESTKVOTER</v>
      </c>
      <c r="H55" s="195" t="str">
        <f>J19</f>
        <v>LANDET KVANTUM T.O.M. UKE 11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29">
        <v>5376</v>
      </c>
      <c r="E56" s="382">
        <v>1.4381200000000001</v>
      </c>
      <c r="F56" s="347">
        <v>218.04017999999999</v>
      </c>
      <c r="G56" s="431">
        <f>D56-F56-F57</f>
        <v>4987.8820699999997</v>
      </c>
      <c r="H56" s="380">
        <v>155.06845999999999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30"/>
      <c r="E57" s="373"/>
      <c r="F57" s="387">
        <v>170.07775000000001</v>
      </c>
      <c r="G57" s="432"/>
      <c r="H57" s="349">
        <v>221.45443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6">
        <v>200</v>
      </c>
      <c r="E58" s="383">
        <v>0.58552999999999999</v>
      </c>
      <c r="F58" s="389">
        <v>14.32508</v>
      </c>
      <c r="G58" s="397">
        <f>D58-F58</f>
        <v>185.67491999999999</v>
      </c>
      <c r="H58" s="301">
        <v>23.254899999999999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4.6227999999999998</v>
      </c>
      <c r="F59" s="347">
        <f>F60+F61+F62</f>
        <v>22.373260000000002</v>
      </c>
      <c r="G59" s="387">
        <f>D59-F59</f>
        <v>8040.6267399999997</v>
      </c>
      <c r="H59" s="350">
        <f>H60+H61+H62</f>
        <v>46.063739999999996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1.3087</v>
      </c>
      <c r="F60" s="359">
        <v>2.3629600000000002</v>
      </c>
      <c r="G60" s="359"/>
      <c r="H60" s="360">
        <v>9.6357999999999997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1.2544999999999999</v>
      </c>
      <c r="F61" s="359">
        <v>12.0029</v>
      </c>
      <c r="G61" s="359"/>
      <c r="H61" s="360">
        <v>25.832249999999998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>
        <v>2.0596000000000001</v>
      </c>
      <c r="F62" s="376">
        <v>8.0074000000000005</v>
      </c>
      <c r="G62" s="376"/>
      <c r="H62" s="381">
        <v>10.595689999999999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6.6464499999999997</v>
      </c>
      <c r="F65" s="200">
        <f>F56+F57+F58+F59+F63+F64</f>
        <v>424.88062000000002</v>
      </c>
      <c r="G65" s="200">
        <f>D65-F65</f>
        <v>13330.11938</v>
      </c>
      <c r="H65" s="208">
        <f>H56+H57+H58+H59+H63+H64</f>
        <v>445.84152999999998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41" t="s">
        <v>102</v>
      </c>
      <c r="D66" s="441"/>
      <c r="E66" s="441"/>
      <c r="F66" s="441"/>
      <c r="G66" s="441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33" t="s">
        <v>1</v>
      </c>
      <c r="C71" s="434"/>
      <c r="D71" s="434"/>
      <c r="E71" s="434"/>
      <c r="F71" s="434"/>
      <c r="G71" s="434"/>
      <c r="H71" s="434"/>
      <c r="I71" s="434"/>
      <c r="J71" s="434"/>
      <c r="K71" s="435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24" t="s">
        <v>2</v>
      </c>
      <c r="D73" s="425"/>
      <c r="E73" s="424" t="s">
        <v>20</v>
      </c>
      <c r="F73" s="436"/>
      <c r="G73" s="424" t="s">
        <v>21</v>
      </c>
      <c r="H73" s="425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120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122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40"/>
      <c r="D79" s="440"/>
      <c r="E79" s="440"/>
      <c r="F79" s="440"/>
      <c r="G79" s="440"/>
      <c r="H79" s="440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40"/>
      <c r="D80" s="440"/>
      <c r="E80" s="440"/>
      <c r="F80" s="440"/>
      <c r="G80" s="440"/>
      <c r="H80" s="440"/>
      <c r="I80" s="256"/>
      <c r="J80" s="256"/>
      <c r="K80" s="253"/>
      <c r="L80" s="256"/>
      <c r="M80" s="118"/>
    </row>
    <row r="81" spans="1:13" ht="14.1" customHeight="1" x14ac:dyDescent="0.25">
      <c r="B81" s="437" t="s">
        <v>8</v>
      </c>
      <c r="C81" s="438"/>
      <c r="D81" s="438"/>
      <c r="E81" s="438"/>
      <c r="F81" s="438"/>
      <c r="G81" s="438"/>
      <c r="H81" s="438"/>
      <c r="I81" s="438"/>
      <c r="J81" s="438"/>
      <c r="K81" s="439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11</v>
      </c>
      <c r="G83" s="194" t="str">
        <f>G19</f>
        <v>LANDET KVANTUM T.O.M UKE 11</v>
      </c>
      <c r="H83" s="194" t="str">
        <f>I19</f>
        <v>RESTKVOTER</v>
      </c>
      <c r="I83" s="195" t="str">
        <f>J19</f>
        <v>LANDET KVANTUM T.O.M. UKE 11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2675.2110600000001</v>
      </c>
      <c r="G84" s="328">
        <f>G85+G86</f>
        <v>13347.122670000001</v>
      </c>
      <c r="H84" s="328">
        <f>H85+H86</f>
        <v>21834.877329999999</v>
      </c>
      <c r="I84" s="329">
        <f>I85+I86</f>
        <v>17951.887449999998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2660.72946</v>
      </c>
      <c r="G85" s="330">
        <v>13291.08907</v>
      </c>
      <c r="H85" s="330">
        <f>E85-G85</f>
        <v>21065.910929999998</v>
      </c>
      <c r="I85" s="331">
        <v>17674.297549999999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>
        <v>14.4816</v>
      </c>
      <c r="G86" s="332">
        <v>56.0336</v>
      </c>
      <c r="H86" s="332">
        <f>E86-G86</f>
        <v>768.96640000000002</v>
      </c>
      <c r="I86" s="333">
        <v>277.5899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1449.2078899999999</v>
      </c>
      <c r="G87" s="328">
        <f t="shared" si="2"/>
        <v>14113.87342</v>
      </c>
      <c r="H87" s="328">
        <f>H88+H93+H94</f>
        <v>46303.126580000004</v>
      </c>
      <c r="I87" s="329">
        <f t="shared" si="2"/>
        <v>15781.58966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1252.0292999999999</v>
      </c>
      <c r="G88" s="334">
        <f t="shared" si="4"/>
        <v>8481.1885499999989</v>
      </c>
      <c r="H88" s="334">
        <f>H89+H90+H91+H92</f>
        <v>39891.811450000001</v>
      </c>
      <c r="I88" s="335">
        <f t="shared" si="4"/>
        <v>10683.119049999999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198.89563999999999</v>
      </c>
      <c r="G89" s="336">
        <v>2252.4695200000001</v>
      </c>
      <c r="H89" s="336">
        <f t="shared" ref="H89:H97" si="5">E89-G89</f>
        <v>11470.530479999999</v>
      </c>
      <c r="I89" s="337">
        <v>3089.3738800000001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435.10631000000001</v>
      </c>
      <c r="G90" s="336">
        <v>3168.2210500000001</v>
      </c>
      <c r="H90" s="336">
        <f t="shared" si="5"/>
        <v>10183.77895</v>
      </c>
      <c r="I90" s="337">
        <v>4301.0355900000004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508.01733999999999</v>
      </c>
      <c r="G91" s="336">
        <v>2787.9891600000001</v>
      </c>
      <c r="H91" s="336">
        <f t="shared" si="5"/>
        <v>10930.010839999999</v>
      </c>
      <c r="I91" s="337">
        <v>2847.6219299999998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110.01000999999999</v>
      </c>
      <c r="G92" s="336">
        <v>272.50882000000001</v>
      </c>
      <c r="H92" s="336">
        <f t="shared" si="5"/>
        <v>7307.49118</v>
      </c>
      <c r="I92" s="337">
        <v>445.08765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146.84029000000001</v>
      </c>
      <c r="G93" s="334">
        <v>5126.9595300000001</v>
      </c>
      <c r="H93" s="334">
        <f t="shared" si="5"/>
        <v>4964.0404699999999</v>
      </c>
      <c r="I93" s="335">
        <v>4319.0884100000003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50.338299999999997</v>
      </c>
      <c r="G94" s="345">
        <v>505.72534000000002</v>
      </c>
      <c r="H94" s="345">
        <f t="shared" si="5"/>
        <v>1447.27466</v>
      </c>
      <c r="I94" s="346">
        <v>779.38220000000001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6">
        <v>313</v>
      </c>
      <c r="E95" s="396">
        <v>313</v>
      </c>
      <c r="F95" s="341">
        <v>0.2964</v>
      </c>
      <c r="G95" s="341">
        <v>16.778639999999999</v>
      </c>
      <c r="H95" s="341">
        <f t="shared" si="5"/>
        <v>296.22136</v>
      </c>
      <c r="I95" s="342">
        <v>11.442399999999999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5.7426399999999997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>
        <v>3</v>
      </c>
      <c r="G97" s="320">
        <v>26</v>
      </c>
      <c r="H97" s="320">
        <f t="shared" si="5"/>
        <v>-26</v>
      </c>
      <c r="I97" s="323">
        <v>66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5">
        <f t="shared" ref="F98:G98" si="6">F84+F87+F95+F96+F97</f>
        <v>4133.4579900000008</v>
      </c>
      <c r="G98" s="395">
        <f t="shared" si="6"/>
        <v>27803.774730000001</v>
      </c>
      <c r="H98" s="222">
        <f>H84+H87+H95+H96+H97</f>
        <v>68408.225269999995</v>
      </c>
      <c r="I98" s="198">
        <f>I84+I87+I95+I96+I97</f>
        <v>34110.91951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127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33" t="s">
        <v>1</v>
      </c>
      <c r="C104" s="434"/>
      <c r="D104" s="434"/>
      <c r="E104" s="434"/>
      <c r="F104" s="434"/>
      <c r="G104" s="434"/>
      <c r="H104" s="434"/>
      <c r="I104" s="434"/>
      <c r="J104" s="434"/>
      <c r="K104" s="435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24" t="s">
        <v>2</v>
      </c>
      <c r="D106" s="425"/>
      <c r="E106" s="424" t="s">
        <v>20</v>
      </c>
      <c r="F106" s="425"/>
      <c r="G106" s="424" t="s">
        <v>21</v>
      </c>
      <c r="H106" s="425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401"/>
      <c r="D110" s="399"/>
      <c r="E110" s="399" t="s">
        <v>79</v>
      </c>
      <c r="F110" s="169">
        <v>3882</v>
      </c>
      <c r="G110" s="11"/>
      <c r="H110" s="401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400" t="s">
        <v>7</v>
      </c>
      <c r="F111" s="170">
        <f>F107+F108+F109+F110</f>
        <v>134000</v>
      </c>
      <c r="G111" s="121" t="s">
        <v>6</v>
      </c>
      <c r="H111" s="398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26" t="s">
        <v>8</v>
      </c>
      <c r="C114" s="427"/>
      <c r="D114" s="427"/>
      <c r="E114" s="427"/>
      <c r="F114" s="427"/>
      <c r="G114" s="427"/>
      <c r="H114" s="427"/>
      <c r="I114" s="427"/>
      <c r="J114" s="427"/>
      <c r="K114" s="428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11</v>
      </c>
      <c r="G116" s="194" t="str">
        <f>G19</f>
        <v>LANDET KVANTUM T.O.M UKE 11</v>
      </c>
      <c r="H116" s="194" t="str">
        <f>I19</f>
        <v>RESTKVOTER</v>
      </c>
      <c r="I116" s="195" t="str">
        <f>J19</f>
        <v>LANDET KVANTUM T.O.M. UKE 11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1996.3688099999999</v>
      </c>
      <c r="G117" s="232">
        <f t="shared" si="7"/>
        <v>16473.20261</v>
      </c>
      <c r="H117" s="347">
        <f t="shared" si="7"/>
        <v>29034.79739</v>
      </c>
      <c r="I117" s="350">
        <f t="shared" si="7"/>
        <v>16158.287560000001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1583.92221</v>
      </c>
      <c r="G118" s="244">
        <v>13724.72342</v>
      </c>
      <c r="H118" s="351">
        <f>E118-G118</f>
        <v>22009.276579999998</v>
      </c>
      <c r="I118" s="352">
        <v>12951.9524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412.44659999999999</v>
      </c>
      <c r="G119" s="244">
        <v>2748.47919</v>
      </c>
      <c r="H119" s="351">
        <f>E119-G119</f>
        <v>6525.52081</v>
      </c>
      <c r="I119" s="352">
        <v>3206.3351600000001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/>
      <c r="G121" s="295">
        <v>576.57574</v>
      </c>
      <c r="H121" s="298">
        <f>E121-G121</f>
        <v>31243.42426</v>
      </c>
      <c r="I121" s="300">
        <v>335.61622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2227.5808699999998</v>
      </c>
      <c r="G122" s="226">
        <f>G131+G128+G123</f>
        <v>22508.939259999999</v>
      </c>
      <c r="H122" s="355">
        <f>H123+H128+H131</f>
        <v>29649.060739999997</v>
      </c>
      <c r="I122" s="356">
        <f>I123+I128+I131</f>
        <v>22376.623650000001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1375.0727999999999</v>
      </c>
      <c r="G123" s="377">
        <f>G124+G125+G127+G126</f>
        <v>17029.326959999999</v>
      </c>
      <c r="H123" s="357">
        <f>H124+H125+H126+H127</f>
        <v>22026.673039999998</v>
      </c>
      <c r="I123" s="358">
        <f>I124+I125+I126+I127</f>
        <v>17484.587220000001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v>164.72066000000001</v>
      </c>
      <c r="G124" s="240">
        <v>3260.4102699999999</v>
      </c>
      <c r="H124" s="359">
        <f t="shared" ref="H124:H136" si="8">E124-G124</f>
        <v>9234.5897299999997</v>
      </c>
      <c r="I124" s="360">
        <v>3409.8865300000002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319.87610999999998</v>
      </c>
      <c r="G125" s="240">
        <v>5366.2420499999998</v>
      </c>
      <c r="H125" s="359">
        <f t="shared" si="8"/>
        <v>5864.7579500000002</v>
      </c>
      <c r="I125" s="360">
        <v>5531.6996900000004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383.06270000000001</v>
      </c>
      <c r="G126" s="240">
        <v>5287.6766799999996</v>
      </c>
      <c r="H126" s="359">
        <f t="shared" si="8"/>
        <v>3400.3233200000004</v>
      </c>
      <c r="I126" s="360">
        <v>5228.3099499999998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507.41332999999997</v>
      </c>
      <c r="G127" s="240">
        <v>3114.9979600000001</v>
      </c>
      <c r="H127" s="359">
        <f t="shared" si="8"/>
        <v>3527.0020399999999</v>
      </c>
      <c r="I127" s="360">
        <v>3314.6910499999999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656.44377999999995</v>
      </c>
      <c r="G128" s="233">
        <v>3554.5270500000001</v>
      </c>
      <c r="H128" s="361">
        <f t="shared" si="8"/>
        <v>2650.4729499999999</v>
      </c>
      <c r="I128" s="362">
        <v>2963.6407899999999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656.44377999999995</v>
      </c>
      <c r="G129" s="240">
        <v>3542.36715</v>
      </c>
      <c r="H129" s="359">
        <f t="shared" si="8"/>
        <v>2162.63285</v>
      </c>
      <c r="I129" s="360">
        <v>2956.8286400000002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0</v>
      </c>
      <c r="G130" s="240">
        <f>G128-G129</f>
        <v>12.159900000000107</v>
      </c>
      <c r="H130" s="359">
        <f t="shared" si="8"/>
        <v>487.84009999999989</v>
      </c>
      <c r="I130" s="360">
        <f>I128-I129</f>
        <v>6.8121499999997468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196.06429</v>
      </c>
      <c r="G131" s="257">
        <v>1925.0852500000001</v>
      </c>
      <c r="H131" s="363">
        <f t="shared" si="8"/>
        <v>4971.9147499999999</v>
      </c>
      <c r="I131" s="364">
        <v>1928.39564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>
        <v>4.9801000000000002</v>
      </c>
      <c r="G132" s="226">
        <v>11.090199999999999</v>
      </c>
      <c r="H132" s="378">
        <f t="shared" si="8"/>
        <v>117.9098</v>
      </c>
      <c r="I132" s="379">
        <v>11.64635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21.243130000000001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>
        <v>4</v>
      </c>
      <c r="G135" s="225">
        <v>427</v>
      </c>
      <c r="H135" s="234">
        <f t="shared" si="8"/>
        <v>-427</v>
      </c>
      <c r="I135" s="297">
        <v>146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4254.1729099999993</v>
      </c>
      <c r="G136" s="186">
        <f>G117+G121+G122+G132+G133+G134+G135</f>
        <v>42018.007809999996</v>
      </c>
      <c r="H136" s="200">
        <f t="shared" si="8"/>
        <v>89846.992190000004</v>
      </c>
      <c r="I136" s="198">
        <f>I117+I120+I121+I122+I132+I133+I134+I135</f>
        <v>41076.405780000008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16" t="s">
        <v>2</v>
      </c>
      <c r="D146" s="417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63.75" thickBot="1" x14ac:dyDescent="0.3">
      <c r="B155" s="119"/>
      <c r="C155" s="106" t="s">
        <v>19</v>
      </c>
      <c r="D155" s="113" t="s">
        <v>20</v>
      </c>
      <c r="E155" s="69" t="str">
        <f>F19</f>
        <v>LANDET KVANTUM UKE 11</v>
      </c>
      <c r="F155" s="69" t="str">
        <f>G19</f>
        <v>LANDET KVANTUM T.O.M UKE 11</v>
      </c>
      <c r="G155" s="69" t="str">
        <f>I19</f>
        <v>RESTKVOTER</v>
      </c>
      <c r="H155" s="92" t="str">
        <f>J19</f>
        <v>LANDET KVANTUM T.O.M. UKE 11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168.10826</v>
      </c>
      <c r="F156" s="183">
        <v>2238.0304900000001</v>
      </c>
      <c r="G156" s="183">
        <f>D156-F156</f>
        <v>32332.969509999999</v>
      </c>
      <c r="H156" s="220">
        <v>1354.19838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/>
      <c r="F157" s="183">
        <v>1.704</v>
      </c>
      <c r="G157" s="183">
        <f>D157-F157</f>
        <v>98.296000000000006</v>
      </c>
      <c r="H157" s="220">
        <v>0.82018000000000002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168.10826</v>
      </c>
      <c r="F159" s="185">
        <f>SUM(F156:F158)</f>
        <v>2239.7344900000003</v>
      </c>
      <c r="G159" s="185">
        <f>D159-F159</f>
        <v>32465.265510000001</v>
      </c>
      <c r="H159" s="207">
        <f>SUM(H156:H158)</f>
        <v>1355.01856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21" t="s">
        <v>1</v>
      </c>
      <c r="C162" s="422"/>
      <c r="D162" s="422"/>
      <c r="E162" s="422"/>
      <c r="F162" s="422"/>
      <c r="G162" s="422"/>
      <c r="H162" s="422"/>
      <c r="I162" s="422"/>
      <c r="J162" s="422"/>
      <c r="K162" s="423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16" t="s">
        <v>2</v>
      </c>
      <c r="D164" s="417"/>
      <c r="E164" s="416" t="s">
        <v>53</v>
      </c>
      <c r="F164" s="417"/>
      <c r="G164" s="416" t="s">
        <v>54</v>
      </c>
      <c r="H164" s="417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18" t="s">
        <v>8</v>
      </c>
      <c r="C173" s="419"/>
      <c r="D173" s="419"/>
      <c r="E173" s="419"/>
      <c r="F173" s="419"/>
      <c r="G173" s="419"/>
      <c r="H173" s="419"/>
      <c r="I173" s="419"/>
      <c r="J173" s="419"/>
      <c r="K173" s="420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8" thickBot="1" x14ac:dyDescent="0.3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11</v>
      </c>
      <c r="G175" s="69" t="str">
        <f>G19</f>
        <v>LANDET KVANTUM T.O.M UKE 11</v>
      </c>
      <c r="H175" s="69" t="str">
        <f>I19</f>
        <v>RESTKVOTER</v>
      </c>
      <c r="I175" s="92" t="str">
        <f>J19</f>
        <v>LANDET KVANTUM T.O.M. UKE 11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49428</v>
      </c>
      <c r="E176" s="227">
        <f t="shared" ref="E176:H176" si="10">E177+E178+E179+E180</f>
        <v>54827</v>
      </c>
      <c r="F176" s="227">
        <f>F177+F178+F179+F180</f>
        <v>52.62</v>
      </c>
      <c r="G176" s="227">
        <f t="shared" si="10"/>
        <v>4883.6836699999994</v>
      </c>
      <c r="H176" s="305">
        <f t="shared" si="10"/>
        <v>49943.316329999994</v>
      </c>
      <c r="I176" s="310">
        <f>I177+I178+I179+I180</f>
        <v>7722.8491599999998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32432</v>
      </c>
      <c r="E177" s="288">
        <v>36402</v>
      </c>
      <c r="F177" s="288"/>
      <c r="G177" s="288">
        <v>4106.3331099999996</v>
      </c>
      <c r="H177" s="303">
        <f t="shared" ref="H177:H182" si="11">E177-G177</f>
        <v>32295.66689</v>
      </c>
      <c r="I177" s="308">
        <v>6922.2321400000001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8441</v>
      </c>
      <c r="E178" s="288">
        <v>9475</v>
      </c>
      <c r="F178" s="288"/>
      <c r="G178" s="288">
        <v>101.2122</v>
      </c>
      <c r="H178" s="303">
        <f t="shared" si="11"/>
        <v>9373.7878000000001</v>
      </c>
      <c r="I178" s="308">
        <v>440.85930000000002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1968</v>
      </c>
      <c r="E179" s="288">
        <v>2068</v>
      </c>
      <c r="F179" s="288">
        <v>50.3964</v>
      </c>
      <c r="G179" s="288">
        <v>632.53675999999996</v>
      </c>
      <c r="H179" s="303">
        <f t="shared" si="11"/>
        <v>1435.46324</v>
      </c>
      <c r="I179" s="308">
        <v>340.39532000000003</v>
      </c>
      <c r="J179" s="80"/>
      <c r="K179" s="57"/>
      <c r="L179" s="192"/>
      <c r="M179" s="192"/>
    </row>
    <row r="180" spans="1:13" ht="14.1" customHeight="1" thickBot="1" x14ac:dyDescent="0.3">
      <c r="B180" s="49"/>
      <c r="C180" s="390" t="s">
        <v>46</v>
      </c>
      <c r="D180" s="391">
        <v>6587</v>
      </c>
      <c r="E180" s="391">
        <v>6882</v>
      </c>
      <c r="F180" s="391">
        <v>2.2235999999999998</v>
      </c>
      <c r="G180" s="391">
        <v>43.601599999999998</v>
      </c>
      <c r="H180" s="392">
        <f t="shared" si="11"/>
        <v>6838.3984</v>
      </c>
      <c r="I180" s="393">
        <v>19.362400000000001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>
        <v>0.10299999999999999</v>
      </c>
      <c r="G181" s="289">
        <v>37.442860000000003</v>
      </c>
      <c r="H181" s="307">
        <f t="shared" si="11"/>
        <v>5462.5571399999999</v>
      </c>
      <c r="I181" s="312">
        <v>1.1999999999999999E-3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16.85866</v>
      </c>
      <c r="G182" s="227">
        <f>G183+G184</f>
        <v>991.70920000000001</v>
      </c>
      <c r="H182" s="305">
        <f t="shared" si="11"/>
        <v>7008.2907999999998</v>
      </c>
      <c r="I182" s="310">
        <f>I183+I184</f>
        <v>1492.84438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/>
      <c r="G183" s="288">
        <v>156.66564</v>
      </c>
      <c r="H183" s="303"/>
      <c r="I183" s="308">
        <v>850.22119999999995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16.85866</v>
      </c>
      <c r="G184" s="229">
        <v>835.04355999999996</v>
      </c>
      <c r="H184" s="306"/>
      <c r="I184" s="311">
        <v>642.62318000000005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8.4000000000000005E-2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1.0680099999999999</v>
      </c>
      <c r="G186" s="228">
        <v>15.736459999999999</v>
      </c>
      <c r="H186" s="304">
        <f>E186-G186</f>
        <v>-15.736459999999999</v>
      </c>
      <c r="I186" s="309">
        <v>13.23481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62938</v>
      </c>
      <c r="E187" s="186">
        <f>E176+E181+E182+E185</f>
        <v>68337</v>
      </c>
      <c r="F187" s="186">
        <f>F176+F181+F182+F185+F186</f>
        <v>70.64967</v>
      </c>
      <c r="G187" s="186">
        <f>G176+G181+G182+G185+G186</f>
        <v>5928.8153400000001</v>
      </c>
      <c r="H187" s="200">
        <f>H176+H181+H182+H185+H186</f>
        <v>62408.184659999992</v>
      </c>
      <c r="I187" s="198">
        <f>I176+I181+I182+I185+I186</f>
        <v>9229.0135499999997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15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21" t="s">
        <v>1</v>
      </c>
      <c r="C192" s="422"/>
      <c r="D192" s="422"/>
      <c r="E192" s="422"/>
      <c r="F192" s="422"/>
      <c r="G192" s="422"/>
      <c r="H192" s="422"/>
      <c r="I192" s="422"/>
      <c r="J192" s="422"/>
      <c r="K192" s="423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16" t="s">
        <v>2</v>
      </c>
      <c r="D194" s="417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18" t="s">
        <v>8</v>
      </c>
      <c r="C202" s="419"/>
      <c r="D202" s="419"/>
      <c r="E202" s="419"/>
      <c r="F202" s="419"/>
      <c r="G202" s="419"/>
      <c r="H202" s="419"/>
      <c r="I202" s="419"/>
      <c r="J202" s="419"/>
      <c r="K202" s="420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11</v>
      </c>
      <c r="F204" s="69" t="str">
        <f>G19</f>
        <v>LANDET KVANTUM T.O.M UKE 11</v>
      </c>
      <c r="G204" s="69" t="str">
        <f>I19</f>
        <v>RESTKVOTER</v>
      </c>
      <c r="H204" s="92" t="str">
        <f>J19</f>
        <v>LANDET KVANTUM T.O.M. UKE 11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2.38124</v>
      </c>
      <c r="F205" s="183">
        <v>112.74375000000001</v>
      </c>
      <c r="G205" s="183">
        <f>D205-F205</f>
        <v>987.25625000000002</v>
      </c>
      <c r="H205" s="220">
        <v>162.52722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11.5456</v>
      </c>
      <c r="F206" s="183">
        <v>745.87612999999999</v>
      </c>
      <c r="G206" s="183">
        <f t="shared" ref="G206:G208" si="12">D206-F206</f>
        <v>2726.1238699999999</v>
      </c>
      <c r="H206" s="220">
        <v>1237.6669400000001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>
        <v>1.298E-2</v>
      </c>
      <c r="F208" s="184">
        <v>8.097E-2</v>
      </c>
      <c r="G208" s="183">
        <f t="shared" si="12"/>
        <v>-8.097E-2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13.939820000000001</v>
      </c>
      <c r="F209" s="185">
        <f>SUM(F205:F208)</f>
        <v>860.25992999999994</v>
      </c>
      <c r="G209" s="185">
        <f>D209-F209</f>
        <v>3761.7400699999998</v>
      </c>
      <c r="H209" s="207">
        <f>H205+H206+H207+H208</f>
        <v>1400.71749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21" t="s">
        <v>1</v>
      </c>
      <c r="C220" s="422"/>
      <c r="D220" s="422"/>
      <c r="E220" s="422"/>
      <c r="F220" s="422"/>
      <c r="G220" s="422"/>
      <c r="H220" s="422"/>
      <c r="I220" s="422"/>
      <c r="J220" s="422"/>
      <c r="K220" s="423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16" t="s">
        <v>97</v>
      </c>
      <c r="D222" s="417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25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">
      <c r="B228" s="82"/>
      <c r="C228" s="414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25">
      <c r="B229" s="418" t="s">
        <v>8</v>
      </c>
      <c r="C229" s="419"/>
      <c r="D229" s="419"/>
      <c r="E229" s="419"/>
      <c r="F229" s="419"/>
      <c r="G229" s="419"/>
      <c r="H229" s="419"/>
      <c r="I229" s="419"/>
      <c r="J229" s="419"/>
      <c r="K229" s="420"/>
      <c r="L229" s="190"/>
      <c r="M229" s="190"/>
    </row>
    <row r="230" spans="2:13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">
      <c r="B231" s="82"/>
      <c r="C231" s="403" t="s">
        <v>90</v>
      </c>
      <c r="D231" s="404" t="s">
        <v>91</v>
      </c>
      <c r="E231" s="405" t="str">
        <f>E204</f>
        <v>LANDET KVANTUM UKE 11</v>
      </c>
      <c r="F231" s="405" t="str">
        <f>F204</f>
        <v>LANDET KVANTUM T.O.M UKE 11</v>
      </c>
      <c r="G231" s="405" t="s">
        <v>62</v>
      </c>
      <c r="H231" s="406" t="str">
        <f>H204</f>
        <v>LANDET KVANTUM T.O.M. UKE 11 2018</v>
      </c>
      <c r="J231" s="80"/>
      <c r="K231" s="120"/>
      <c r="L231" s="118"/>
      <c r="M231" s="118"/>
    </row>
    <row r="232" spans="2:13" s="97" customFormat="1" ht="14.1" customHeight="1" thickBot="1" x14ac:dyDescent="0.3">
      <c r="B232" s="161"/>
      <c r="C232" s="111" t="s">
        <v>92</v>
      </c>
      <c r="D232" s="445">
        <v>1708</v>
      </c>
      <c r="E232" s="407">
        <f>SUM(E233:E234)</f>
        <v>88.084499999999991</v>
      </c>
      <c r="F232" s="407">
        <f>SUM(F233:F234)</f>
        <v>1038.74505</v>
      </c>
      <c r="G232" s="445">
        <f>D232-F232</f>
        <v>669.25495000000001</v>
      </c>
      <c r="H232" s="407">
        <f>SUM(H233:H234)</f>
        <v>1447.1342400000001</v>
      </c>
      <c r="J232" s="162"/>
      <c r="K232" s="96"/>
      <c r="L232" s="100"/>
      <c r="M232" s="100"/>
    </row>
    <row r="233" spans="2:13" s="97" customFormat="1" ht="14.1" customHeight="1" thickBot="1" x14ac:dyDescent="0.3">
      <c r="B233" s="161"/>
      <c r="C233" s="408" t="s">
        <v>80</v>
      </c>
      <c r="D233" s="446"/>
      <c r="E233" s="409">
        <v>62.41</v>
      </c>
      <c r="F233" s="409">
        <v>842.23054999999999</v>
      </c>
      <c r="G233" s="446"/>
      <c r="H233" s="409">
        <v>1164.8230000000001</v>
      </c>
      <c r="J233" s="162"/>
      <c r="K233" s="96"/>
      <c r="L233" s="100"/>
      <c r="M233" s="100"/>
    </row>
    <row r="234" spans="2:13" s="97" customFormat="1" ht="14.1" customHeight="1" thickBot="1" x14ac:dyDescent="0.3">
      <c r="B234" s="161"/>
      <c r="C234" s="408" t="s">
        <v>81</v>
      </c>
      <c r="D234" s="447"/>
      <c r="E234" s="410">
        <v>25.674499999999998</v>
      </c>
      <c r="F234" s="410">
        <v>196.5145</v>
      </c>
      <c r="G234" s="447"/>
      <c r="H234" s="410">
        <v>282.31124</v>
      </c>
      <c r="J234" s="162"/>
      <c r="K234" s="96"/>
      <c r="L234" s="100"/>
      <c r="M234" s="100"/>
    </row>
    <row r="235" spans="2:13" s="97" customFormat="1" ht="14.1" customHeight="1" thickBot="1" x14ac:dyDescent="0.3">
      <c r="B235" s="161"/>
      <c r="C235" s="111" t="s">
        <v>93</v>
      </c>
      <c r="D235" s="445">
        <v>855</v>
      </c>
      <c r="E235" s="407">
        <f>SUM(E236:E237)</f>
        <v>0</v>
      </c>
      <c r="F235" s="407">
        <f>SUM(F236:F237)</f>
        <v>0</v>
      </c>
      <c r="G235" s="445">
        <f>D235-F235</f>
        <v>855</v>
      </c>
      <c r="H235" s="407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80</v>
      </c>
      <c r="D236" s="446"/>
      <c r="E236" s="409"/>
      <c r="F236" s="409"/>
      <c r="G236" s="446"/>
      <c r="H236" s="409"/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81</v>
      </c>
      <c r="D237" s="447"/>
      <c r="E237" s="410"/>
      <c r="F237" s="410"/>
      <c r="G237" s="447"/>
      <c r="H237" s="410"/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94</v>
      </c>
      <c r="D238" s="445">
        <v>0</v>
      </c>
      <c r="E238" s="407">
        <f>SUM(E239:E240)</f>
        <v>0</v>
      </c>
      <c r="F238" s="407">
        <f>SUM(F239:F240)</f>
        <v>0</v>
      </c>
      <c r="G238" s="445">
        <f>D238-F238</f>
        <v>0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80</v>
      </c>
      <c r="D239" s="446"/>
      <c r="E239" s="409"/>
      <c r="F239" s="409"/>
      <c r="G239" s="446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81</v>
      </c>
      <c r="D240" s="447"/>
      <c r="E240" s="410"/>
      <c r="F240" s="410"/>
      <c r="G240" s="447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89"/>
      <c r="C241" s="109" t="s">
        <v>56</v>
      </c>
      <c r="D241" s="411"/>
      <c r="E241" s="221"/>
      <c r="F241" s="221"/>
      <c r="G241" s="412"/>
      <c r="H241" s="221"/>
      <c r="J241" s="90"/>
      <c r="K241" s="91"/>
      <c r="L241" s="193"/>
      <c r="M241" s="193"/>
    </row>
    <row r="242" spans="2:13" ht="16.5" thickBot="1" x14ac:dyDescent="0.3">
      <c r="B242" s="82"/>
      <c r="C242" s="112" t="s">
        <v>52</v>
      </c>
      <c r="D242" s="413">
        <f>SUM(D232:D241)</f>
        <v>2563</v>
      </c>
      <c r="E242" s="185">
        <f>E232+E235+E238+E241</f>
        <v>88.084499999999991</v>
      </c>
      <c r="F242" s="185">
        <f>F232+F235+F238+F241</f>
        <v>1038.74505</v>
      </c>
      <c r="G242" s="413">
        <f>SUM(G232:G241)</f>
        <v>1524.25495</v>
      </c>
      <c r="H242" s="185">
        <f>H232+H235+H238+H241</f>
        <v>1447.1342400000001</v>
      </c>
      <c r="J242" s="80"/>
      <c r="K242" s="120"/>
      <c r="L242" s="118"/>
      <c r="M242" s="118"/>
    </row>
    <row r="243" spans="2:13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25"/>
    <row r="247" spans="2:13" ht="14.1" hidden="1" customHeight="1" x14ac:dyDescent="0.25"/>
    <row r="248" spans="2:13" ht="14.1" hidden="1" customHeight="1" x14ac:dyDescent="0.25"/>
    <row r="249" spans="2:13" ht="14.1" hidden="1" customHeight="1" x14ac:dyDescent="0.25">
      <c r="G249" s="64"/>
    </row>
    <row r="250" spans="2:13" ht="14.1" hidden="1" customHeight="1" x14ac:dyDescent="0.25">
      <c r="F250" s="64"/>
    </row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  <mergeCell ref="B2:K2"/>
    <mergeCell ref="B7:K7"/>
    <mergeCell ref="C9:D9"/>
    <mergeCell ref="E9:F9"/>
    <mergeCell ref="G9:H9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11
&amp;"-,Normal"&amp;11(iht. motatte landings- og sluttsedler fra fiskesalgslagene; alle tallstørrelser i hele tonn)&amp;R19.03.2019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UKE_11_2019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2019-03-19T09:20:07Z</dcterms:modified>
</cp:coreProperties>
</file>