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3040" windowHeight="10845" tabRatio="413"/>
  </bookViews>
  <sheets>
    <sheet name="UKE_21_2018" sheetId="1" r:id="rId1"/>
  </sheets>
  <definedNames>
    <definedName name="Z_14D440E4_F18A_4F78_9989_38C1B133222D_.wvu.Cols" localSheetId="0" hidden="1">UKE_21_2018!#REF!</definedName>
    <definedName name="Z_14D440E4_F18A_4F78_9989_38C1B133222D_.wvu.PrintArea" localSheetId="0" hidden="1">UKE_21_2018!$B$1:$M$215</definedName>
    <definedName name="Z_14D440E4_F18A_4F78_9989_38C1B133222D_.wvu.Rows" localSheetId="0" hidden="1">UKE_21_2018!$327:$1048576,UKE_21_2018!$216:$326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7" i="1"/>
  <c r="F33" i="1" l="1"/>
  <c r="G33" i="1"/>
  <c r="H80" i="1" l="1"/>
  <c r="F80" i="1"/>
  <c r="D80" i="1"/>
  <c r="I41" i="1" l="1"/>
  <c r="I40" i="1"/>
  <c r="I39" i="1"/>
  <c r="I38" i="1"/>
  <c r="I37" i="1"/>
  <c r="I36" i="1"/>
  <c r="I35" i="1"/>
  <c r="G34" i="1"/>
  <c r="F34" i="1" s="1"/>
  <c r="I33" i="1"/>
  <c r="J32" i="1"/>
  <c r="G24" i="1"/>
  <c r="E32" i="1"/>
  <c r="D32" i="1"/>
  <c r="I31" i="1"/>
  <c r="G30" i="1"/>
  <c r="F30" i="1" s="1"/>
  <c r="I29" i="1"/>
  <c r="I28" i="1"/>
  <c r="I27" i="1"/>
  <c r="I26" i="1"/>
  <c r="J25" i="1"/>
  <c r="G25" i="1"/>
  <c r="F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G42" i="1" l="1"/>
  <c r="I34" i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<sst xmlns="http://schemas.openxmlformats.org/spreadsheetml/2006/main" count="231" uniqueCount="120">
  <si>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</si>
  <si>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</si>
  <si>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</si>
  <si>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</si>
  <si>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</si>
  <si>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</si>
  <si>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</si>
  <si>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</si>
  <si>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</si>
  <si>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</si>
  <si>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</si>
  <si>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</si>
  <si>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</si>
  <si>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</si>
  <si>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</si>
  <si>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</si>
  <si>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</si>
  <si>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</si>
  <si>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</si>
  <si>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</si>
  <si>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</si>
  <si>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</si>
  <si>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</si>
  <si>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</si>
  <si>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</si>
  <si>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</si>
  <si>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</si>
  <si>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</si>
  <si>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</si>
  <si>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</si>
  <si>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</si>
  <si>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</si>
  <si>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</si>
  <si>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</si>
  <si>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</si>
  <si>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</si>
  <si>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</si>
  <si>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</si>
  <si>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</si>
  <si>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</si>
  <si>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</si>
  <si>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</si>
  <si>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</si>
  <si>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</si>
  <si>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</si>
  <si>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</si>
  <si>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</si>
  <si>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</si>
  <si>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</si>
  <si>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</si>
  <si>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</si>
  <si>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</si>
  <si>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</si>
  <si>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</si>
  <si>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</si>
  <si>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</si>
  <si>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</si>
  <si>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</si>
  <si>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</si>
  <si>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</si>
  <si>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</si>
  <si>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</si>
  <si>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</si>
  <si>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</si>
  <si>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</si>
  <si>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</si>
  <si>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</si>
  <si>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</si>
  <si>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</si>
  <si>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</si>
  <si>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</si>
  <si>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</si>
  <si>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</si>
  <si>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</si>
  <si>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</si>
  <si>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</si>
  <si>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</si>
  <si>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</si>
  <si>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</si>
  <si>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</si>
  <si>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</si>
  <si>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</si>
  <si>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</si>
  <si>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</si>
  <si>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</si>
  <si>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</si>
  <si>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</si>
  <si>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</si>
  <si>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</si>
  <si>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</si>
  <si>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</si>
  <si>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</si>
  <si>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</si>
  <si>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</si>
  <si>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</si>
  <si>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</si>
  <si>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</si>
  <si>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</si>
  <si>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</si>
  <si>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</si>
  <si>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</si>
  <si>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</si>
  <si>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</si>
  <si>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</si>
  <si>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</si>
  <si>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</si>
  <si>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</si>
  <si>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</si>
  <si>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</si>
  <si>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</si>
  <si>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</si>
  <si>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</si>
  <si>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t>LANDET KVANTUM UKE 21</t>
  </si>
  <si>
    <t>LANDET KVANTUM T.O.M UKE 21</t>
  </si>
  <si>
    <t>LANDET KVANTUM T.O.M. UKE 21 2017</t>
  </si>
  <si>
    <r>
      <t xml:space="preserve">3 </t>
    </r>
    <r>
      <rPr>
        <sz val="9"/>
        <color theme="1"/>
        <rFont val="Calibri"/>
        <family val="2"/>
      </rPr>
      <t>Registrert rekreasjonsfiske utgjør 1 372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</si>
  <si>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167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</si>
  <si>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rekrutteringsordningen.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</si>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</sst>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87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90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105</v>
      </c>
      <c r="F12" s="171">
        <v>23465</v>
      </c>
      <c r="G12" s="167" t="s">
        <v>92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106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107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108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93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112</v>
      </c>
      <c r="G20" s="334" t="s">
        <v>113</v>
      </c>
      <c r="H20" s="334" t="s">
        <v>75</v>
      </c>
      <c r="I20" s="334" t="s">
        <v>64</v>
      </c>
      <c r="J20" s="335" t="s">
        <v>114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259.84270000000004</v>
      </c>
      <c r="G21" s="336">
        <f>G22+G23</f>
        <v>42967.589799999994</v>
      </c>
      <c r="H21" s="336"/>
      <c r="I21" s="336">
        <f>I23+I22</f>
        <v>68370.410200000013</v>
      </c>
      <c r="J21" s="337">
        <f>J23+J22</f>
        <v>43104.694300000003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258.28120000000001</v>
      </c>
      <c r="G22" s="338">
        <v>42733.220999999998</v>
      </c>
      <c r="H22" s="338"/>
      <c r="I22" s="338">
        <f>E22-G22</f>
        <v>67854.77900000001</v>
      </c>
      <c r="J22" s="339">
        <v>42810.968800000002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1.5615000000000001</v>
      </c>
      <c r="G23" s="340">
        <v>234.36879999999999</v>
      </c>
      <c r="H23" s="340"/>
      <c r="I23" s="338">
        <f>E23-G23</f>
        <v>515.63120000000004</v>
      </c>
      <c r="J23" s="339">
        <v>293.72550000000001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1961.8565000000001</v>
      </c>
      <c r="G24" s="336">
        <f>G25+G31+G32</f>
        <v>197776.63365000003</v>
      </c>
      <c r="H24" s="336"/>
      <c r="I24" s="336">
        <f>I25+I31+I32</f>
        <v>29003.127850000001</v>
      </c>
      <c r="J24" s="337">
        <f>J25+J31+J32</f>
        <v>223727.32395000002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94</v>
      </c>
      <c r="D25" s="321">
        <f>D26+D27+D28+D29+D30</f>
        <v>178564</v>
      </c>
      <c r="E25" s="342">
        <f>E26+E27+E28+E29+E30</f>
        <v>180746</v>
      </c>
      <c r="F25" s="342">
        <f>F26+F27+F28+F29</f>
        <v>1265.3184000000001</v>
      </c>
      <c r="G25" s="342">
        <f>G26+G27+G28+G29</f>
        <v>158585.85875000001</v>
      </c>
      <c r="H25" s="342"/>
      <c r="I25" s="342">
        <f>I26+I27+I28+I29+I30</f>
        <v>22160.141250000004</v>
      </c>
      <c r="J25" s="343">
        <f>J26+J27+J28+J29+J30</f>
        <v>180672.90455000001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135.26740000000001</v>
      </c>
      <c r="G26" s="344">
        <v>49754.767899999999</v>
      </c>
      <c r="H26" s="344">
        <v>279</v>
      </c>
      <c r="I26" s="344">
        <f>E26-G26+H26</f>
        <v>284.23210000000108</v>
      </c>
      <c r="J26" s="345">
        <v>47311.885399999999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260.76729999999998</v>
      </c>
      <c r="G27" s="344">
        <v>45734.025699999998</v>
      </c>
      <c r="H27" s="344">
        <v>503</v>
      </c>
      <c r="I27" s="344">
        <f>E27-G27+H27</f>
        <v>-323.02569999999832</v>
      </c>
      <c r="J27" s="345">
        <v>49756.656900000002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350.73140000000001</v>
      </c>
      <c r="G28" s="344">
        <v>37918.571049999999</v>
      </c>
      <c r="H28" s="344">
        <v>761</v>
      </c>
      <c r="I28" s="344">
        <f>E28-G28+H28</f>
        <v>4686.4289500000014</v>
      </c>
      <c r="J28" s="345">
        <v>51161.4499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95</v>
      </c>
      <c r="D29" s="322">
        <v>28645</v>
      </c>
      <c r="E29" s="344">
        <v>27034</v>
      </c>
      <c r="F29" s="344">
        <v>518.55229999999995</v>
      </c>
      <c r="G29" s="344">
        <v>25178.4941</v>
      </c>
      <c r="H29" s="344">
        <v>751</v>
      </c>
      <c r="I29" s="344">
        <f>E29-G29+H29</f>
        <v>2606.5059000000001</v>
      </c>
      <c r="J29" s="345">
        <v>32442.912349999999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96</v>
      </c>
      <c r="D30" s="322">
        <v>17200</v>
      </c>
      <c r="E30" s="344">
        <v>17200</v>
      </c>
      <c r="F30" s="344">
        <f>G30-1961</f>
        <v>333</v>
      </c>
      <c r="G30" s="344">
        <f>SUM(H26:H29)</f>
        <v>2294</v>
      </c>
      <c r="H30" s="344"/>
      <c r="I30" s="344">
        <f>E30-G30</f>
        <v>14906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623.74459999999999</v>
      </c>
      <c r="G31" s="342">
        <v>13892.5383</v>
      </c>
      <c r="H31" s="417"/>
      <c r="I31" s="417">
        <f>E31-G31</f>
        <v>15709.4617</v>
      </c>
      <c r="J31" s="343">
        <v>14705.372799999999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97</v>
      </c>
      <c r="D32" s="321">
        <f>D33+D34</f>
        <v>21201</v>
      </c>
      <c r="E32" s="342">
        <f>E34+E33</f>
        <v>16302</v>
      </c>
      <c r="F32" s="342">
        <f>127.7935-F37</f>
        <v>72.793499999999995</v>
      </c>
      <c r="G32" s="342">
        <f>31212.2366-G37</f>
        <v>25298.2366</v>
      </c>
      <c r="H32" s="344"/>
      <c r="I32" s="342">
        <f>I33+I34</f>
        <v>-8866.4750999999997</v>
      </c>
      <c r="J32" s="343">
        <f>J33</f>
        <v>28349.046600000001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314.5158-F37</f>
        <v>259.51580000000001</v>
      </c>
      <c r="G33" s="344">
        <f>31082.4751-G37</f>
        <v>25168.4751</v>
      </c>
      <c r="H33" s="344">
        <v>184</v>
      </c>
      <c r="I33" s="344">
        <f>E33-G33+H33</f>
        <v>-10782.4751</v>
      </c>
      <c r="J33" s="345">
        <v>28349.046600000001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98</v>
      </c>
      <c r="D34" s="323">
        <v>2100</v>
      </c>
      <c r="E34" s="347">
        <v>2100</v>
      </c>
      <c r="F34" s="347">
        <f>G34-153</f>
        <v>31</v>
      </c>
      <c r="G34" s="347">
        <f>H33</f>
        <v>184</v>
      </c>
      <c r="H34" s="347"/>
      <c r="I34" s="347">
        <f t="shared" ref="I34:I41" si="0">E34-G34</f>
        <v>1916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127.063</v>
      </c>
      <c r="G35" s="349">
        <v>3906.2374500000001</v>
      </c>
      <c r="H35" s="349"/>
      <c r="I35" s="378">
        <f t="shared" si="0"/>
        <v>93.762549999999919</v>
      </c>
      <c r="J35" s="379">
        <v>2709.41345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4.3582000000000001</v>
      </c>
      <c r="G36" s="349">
        <v>491.79570000000001</v>
      </c>
      <c r="H36" s="325"/>
      <c r="I36" s="378">
        <f t="shared" si="0"/>
        <v>211.20429999999999</v>
      </c>
      <c r="J36" s="408">
        <v>397.80860000000001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f>G37-5859</f>
        <v>55</v>
      </c>
      <c r="G37" s="325">
        <v>5914</v>
      </c>
      <c r="H37" s="377"/>
      <c r="I37" s="378">
        <f t="shared" si="0"/>
        <v>-2914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5.0442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86</v>
      </c>
      <c r="D39" s="324">
        <v>3000</v>
      </c>
      <c r="E39" s="325">
        <v>3000</v>
      </c>
      <c r="F39" s="325">
        <v>94.833299999999994</v>
      </c>
      <c r="G39" s="325">
        <v>870.55629999999996</v>
      </c>
      <c r="H39" s="325"/>
      <c r="I39" s="378">
        <f t="shared" si="0"/>
        <v>2129.4436999999998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99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292</v>
      </c>
      <c r="H41" s="325"/>
      <c r="I41" s="378">
        <f t="shared" si="0"/>
        <v>-292</v>
      </c>
      <c r="J41" s="408">
        <v>271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F21+F24+F35+F36+F38+F41+F39+F37</f>
        <v>2507.9978999999998</v>
      </c>
      <c r="G42" s="199">
        <f>G21+G24+G35+G36+G37+G38+G39+G41</f>
        <v>259218.81289999999</v>
      </c>
      <c r="H42" s="199">
        <f>H26+H27+H28+H29+H33</f>
        <v>2478</v>
      </c>
      <c r="I42" s="307">
        <f>I21+I24+I35+I36+I37+I38+I39+I40+I41</f>
        <v>97101.948600000018</v>
      </c>
      <c r="J42" s="200">
        <f>J21+J24+J35+J36+J37+J38+J39+J40+J41</f>
        <v>277210.2403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115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21</v>
      </c>
      <c r="F58" s="196" t="str">
        <f>G20</f>
        <v>LANDET KVANTUM T.O.M UKE 21</v>
      </c>
      <c r="G58" s="196" t="str">
        <f>I20</f>
        <v>RESTKVOTER</v>
      </c>
      <c r="H58" s="197" t="str">
        <f>J20</f>
        <v>LANDET KVANTUM T.O.M. UKE 21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30.6173</v>
      </c>
      <c r="F59" s="355">
        <v>327.81970000000001</v>
      </c>
      <c r="G59" s="445">
        <f>D59-F59-F60</f>
        <v>4283.7972</v>
      </c>
      <c r="H59" s="394">
        <v>257.02809999999999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>
        <v>99.310699999999997</v>
      </c>
      <c r="F60" s="401">
        <v>734.38310000000001</v>
      </c>
      <c r="G60" s="446"/>
      <c r="H60" s="357">
        <v>641.65229999999997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>
        <v>4.0533000000000001</v>
      </c>
      <c r="F61" s="403">
        <v>46.649000000000001</v>
      </c>
      <c r="G61" s="411">
        <f>D61-F61</f>
        <v>153.351</v>
      </c>
      <c r="H61" s="306">
        <v>28.2638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1.696</v>
      </c>
      <c r="F62" s="355">
        <f>F63+F64+F65</f>
        <v>80.592300000000009</v>
      </c>
      <c r="G62" s="401">
        <f>D62-F62</f>
        <v>7938.4076999999997</v>
      </c>
      <c r="H62" s="358">
        <f>H63+H64+H65</f>
        <v>2052.4803000000002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3.49E-2</v>
      </c>
      <c r="F63" s="367">
        <v>21.856100000000001</v>
      </c>
      <c r="G63" s="367"/>
      <c r="H63" s="368">
        <v>778.24350000000004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0.79469999999999996</v>
      </c>
      <c r="F64" s="367">
        <v>42.617600000000003</v>
      </c>
      <c r="G64" s="367"/>
      <c r="H64" s="368">
        <v>887.07740000000001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0.86639999999999995</v>
      </c>
      <c r="F65" s="385">
        <v>16.118600000000001</v>
      </c>
      <c r="G65" s="385"/>
      <c r="H65" s="395">
        <v>387.15940000000001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135.6773</v>
      </c>
      <c r="F68" s="203">
        <f>F59+F60+F61+F62+F66+F67</f>
        <v>1225.201</v>
      </c>
      <c r="G68" s="203">
        <f>D68-F68</f>
        <v>10999.798999999999</v>
      </c>
      <c r="H68" s="211">
        <f>H59+H60+H61+H62+H66+H67</f>
        <v>2980.1767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106</v>
      </c>
      <c r="D79" s="171">
        <v>12845</v>
      </c>
      <c r="E79" s="167" t="s">
        <v>105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109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 t="s">
        <v>110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21</v>
      </c>
      <c r="G86" s="196" t="str">
        <f>G20</f>
        <v>LANDET KVANTUM T.O.M UKE 21</v>
      </c>
      <c r="H86" s="196" t="str">
        <f>I20</f>
        <v>RESTKVOTER</v>
      </c>
      <c r="I86" s="197" t="str">
        <f>J20</f>
        <v>LANDET KVANTUM T.O.M. UKE 21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37797</v>
      </c>
      <c r="E87" s="336">
        <f>E89+E88</f>
        <v>37875</v>
      </c>
      <c r="F87" s="336">
        <f>F89+F88</f>
        <v>157.2859</v>
      </c>
      <c r="G87" s="336">
        <f>G88+G89</f>
        <v>27181.507900000001</v>
      </c>
      <c r="H87" s="336">
        <f>H88+H89</f>
        <v>10693.492100000001</v>
      </c>
      <c r="I87" s="337">
        <f>I88+I89</f>
        <v>31738.834800000001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37047</v>
      </c>
      <c r="E88" s="338">
        <v>37125</v>
      </c>
      <c r="F88" s="338">
        <v>157.2859</v>
      </c>
      <c r="G88" s="338">
        <v>26813.472399999999</v>
      </c>
      <c r="H88" s="338">
        <f>E88-G88</f>
        <v>10311.527600000001</v>
      </c>
      <c r="I88" s="339">
        <v>31483.320100000001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/>
      <c r="G89" s="340">
        <v>368.03550000000001</v>
      </c>
      <c r="H89" s="340">
        <f>E89-G89</f>
        <v>381.96449999999999</v>
      </c>
      <c r="I89" s="341">
        <v>255.5147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63185</v>
      </c>
      <c r="E90" s="336">
        <f t="shared" si="1"/>
        <v>74063</v>
      </c>
      <c r="F90" s="336">
        <f t="shared" si="1"/>
        <v>1365.1523</v>
      </c>
      <c r="G90" s="336">
        <f t="shared" si="1"/>
        <v>25196.3773</v>
      </c>
      <c r="H90" s="336">
        <f>H91+H96+H97</f>
        <v>48866.6227</v>
      </c>
      <c r="I90" s="337">
        <f t="shared" si="1"/>
        <v>28429.975100000003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94</v>
      </c>
      <c r="D91" s="321">
        <f t="shared" ref="D91:I91" si="2">D92+D93+D94+D95</f>
        <v>47151</v>
      </c>
      <c r="E91" s="342">
        <f t="shared" si="2"/>
        <v>56854</v>
      </c>
      <c r="F91" s="342">
        <f t="shared" si="2"/>
        <v>506.47190000000001</v>
      </c>
      <c r="G91" s="342">
        <f t="shared" si="2"/>
        <v>17530.356899999999</v>
      </c>
      <c r="H91" s="342">
        <f>H92+H93+H94+H95</f>
        <v>39323.643100000001</v>
      </c>
      <c r="I91" s="343">
        <f t="shared" si="2"/>
        <v>19637.252900000003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v>13457</v>
      </c>
      <c r="E92" s="344">
        <v>16514</v>
      </c>
      <c r="F92" s="344">
        <v>46.139000000000003</v>
      </c>
      <c r="G92" s="344">
        <v>3960.7447000000002</v>
      </c>
      <c r="H92" s="344">
        <f t="shared" ref="H92:H100" si="3">E92-G92</f>
        <v>12553.255300000001</v>
      </c>
      <c r="I92" s="345">
        <v>3135.9227000000001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v>12792</v>
      </c>
      <c r="E93" s="344">
        <v>15627</v>
      </c>
      <c r="F93" s="344">
        <v>113.13120000000001</v>
      </c>
      <c r="G93" s="344">
        <v>6032.9790000000003</v>
      </c>
      <c r="H93" s="344">
        <f t="shared" si="3"/>
        <v>9594.0210000000006</v>
      </c>
      <c r="I93" s="345">
        <v>5163.1952000000001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13463</v>
      </c>
      <c r="E94" s="344">
        <v>16606</v>
      </c>
      <c r="F94" s="344">
        <v>150.43190000000001</v>
      </c>
      <c r="G94" s="344">
        <v>5691.1175999999996</v>
      </c>
      <c r="H94" s="344">
        <f t="shared" si="3"/>
        <v>10914.8824</v>
      </c>
      <c r="I94" s="345">
        <v>7164.6899000000003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95</v>
      </c>
      <c r="D95" s="322">
        <v>7439</v>
      </c>
      <c r="E95" s="344">
        <v>8107</v>
      </c>
      <c r="F95" s="344">
        <v>196.7698</v>
      </c>
      <c r="G95" s="344">
        <v>1845.5155999999999</v>
      </c>
      <c r="H95" s="344">
        <f t="shared" si="3"/>
        <v>6261.4844000000003</v>
      </c>
      <c r="I95" s="345">
        <v>4173.4450999999999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11101</v>
      </c>
      <c r="E96" s="342">
        <v>11124</v>
      </c>
      <c r="F96" s="342">
        <v>851.73</v>
      </c>
      <c r="G96" s="342">
        <v>6529.5941000000003</v>
      </c>
      <c r="H96" s="342">
        <f t="shared" si="3"/>
        <v>4594.4058999999997</v>
      </c>
      <c r="I96" s="343">
        <v>7736.9183000000003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92</v>
      </c>
      <c r="D97" s="329">
        <v>4933</v>
      </c>
      <c r="E97" s="353">
        <v>6085</v>
      </c>
      <c r="F97" s="353">
        <v>6.9504000000000001</v>
      </c>
      <c r="G97" s="353">
        <v>1136.4263000000001</v>
      </c>
      <c r="H97" s="353">
        <f t="shared" si="3"/>
        <v>4948.5736999999999</v>
      </c>
      <c r="I97" s="354">
        <v>1055.8039000000001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12.567299999999999</v>
      </c>
      <c r="H98" s="349">
        <f t="shared" si="3"/>
        <v>310.43270000000001</v>
      </c>
      <c r="I98" s="350">
        <v>25.512599999999999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0.15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/>
      <c r="G100" s="325">
        <v>110</v>
      </c>
      <c r="H100" s="325">
        <f t="shared" si="3"/>
        <v>-110</v>
      </c>
      <c r="I100" s="331">
        <v>79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101605</v>
      </c>
      <c r="E101" s="330">
        <f>E87+E90+E98+E99+E100</f>
        <v>112561</v>
      </c>
      <c r="F101" s="409">
        <f t="shared" si="4"/>
        <v>1522.5882000000001</v>
      </c>
      <c r="G101" s="409">
        <f t="shared" si="4"/>
        <v>52800.452500000007</v>
      </c>
      <c r="H101" s="226">
        <f>H87+H90+H98+H99+H100</f>
        <v>59760.547500000001</v>
      </c>
      <c r="I101" s="200">
        <f>I87+I90+I98+I99+I100</f>
        <v>60573.322500000009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118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111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100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91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88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21</v>
      </c>
      <c r="G119" s="196" t="str">
        <f>G20</f>
        <v>LANDET KVANTUM T.O.M UKE 21</v>
      </c>
      <c r="H119" s="196" t="str">
        <f>I20</f>
        <v>RESTKVOTER</v>
      </c>
      <c r="I119" s="197" t="str">
        <f>J20</f>
        <v>LANDET KVANTUM T.O.M. UKE 21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211.2749</v>
      </c>
      <c r="G120" s="237">
        <f t="shared" si="5"/>
        <v>30155.0314</v>
      </c>
      <c r="H120" s="355">
        <f t="shared" si="5"/>
        <v>29915.9686</v>
      </c>
      <c r="I120" s="358">
        <f t="shared" si="5"/>
        <v>20404.694199999998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63.729300000000002</v>
      </c>
      <c r="G121" s="249">
        <v>23637.138900000002</v>
      </c>
      <c r="H121" s="359">
        <f>E121-G121</f>
        <v>24196.861099999998</v>
      </c>
      <c r="I121" s="360">
        <v>16574.150399999999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147.54560000000001</v>
      </c>
      <c r="G122" s="249">
        <v>6517.8924999999999</v>
      </c>
      <c r="H122" s="359">
        <f>E122-G122</f>
        <v>5219.1075000000001</v>
      </c>
      <c r="I122" s="360">
        <v>3830.5437999999999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1038.9847</v>
      </c>
      <c r="G124" s="300">
        <v>3373.2224999999999</v>
      </c>
      <c r="H124" s="303">
        <f>E124-G124</f>
        <v>34552.777499999997</v>
      </c>
      <c r="I124" s="305">
        <v>8092.3892999999998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600.0471</v>
      </c>
      <c r="G125" s="230">
        <f>G134+G131+G126</f>
        <v>35280.769199999995</v>
      </c>
      <c r="H125" s="363">
        <f>H126+H131+H134</f>
        <v>26436.230799999998</v>
      </c>
      <c r="I125" s="364">
        <f>I126+I131+I134</f>
        <v>24803.9928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104</v>
      </c>
      <c r="D126" s="391">
        <f>D127+D128+D129+D130</f>
        <v>44779</v>
      </c>
      <c r="E126" s="388">
        <f>E127+E128+E129+E130</f>
        <v>45672</v>
      </c>
      <c r="F126" s="391">
        <f>F127+F128+F129+F130</f>
        <v>553.52980000000002</v>
      </c>
      <c r="G126" s="391">
        <f>G127+G128+G130+G129</f>
        <v>28157.5929</v>
      </c>
      <c r="H126" s="365">
        <f>H127+H128+H129+H130</f>
        <v>17514.407099999997</v>
      </c>
      <c r="I126" s="366">
        <f>I127+I128+I129+I130</f>
        <v>18815.7179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40.511699999999998</v>
      </c>
      <c r="G127" s="245">
        <v>4151.2130999999999</v>
      </c>
      <c r="H127" s="367">
        <f t="shared" ref="H127:H139" si="6">E127-G127</f>
        <v>9908.7868999999992</v>
      </c>
      <c r="I127" s="368">
        <v>2997.4045000000001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81.554299999999998</v>
      </c>
      <c r="G128" s="245">
        <v>7125.6567999999997</v>
      </c>
      <c r="H128" s="367">
        <f t="shared" si="6"/>
        <v>5910.3432000000003</v>
      </c>
      <c r="I128" s="368">
        <v>4762.1891999999998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198.2801</v>
      </c>
      <c r="G129" s="245">
        <v>8265.3714</v>
      </c>
      <c r="H129" s="367">
        <f t="shared" si="6"/>
        <v>2262.6286</v>
      </c>
      <c r="I129" s="368">
        <v>5204.3671000000004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95</v>
      </c>
      <c r="D130" s="245">
        <v>8665</v>
      </c>
      <c r="E130" s="234">
        <v>8048</v>
      </c>
      <c r="F130" s="245">
        <v>233.18369999999999</v>
      </c>
      <c r="G130" s="245">
        <v>8615.3516</v>
      </c>
      <c r="H130" s="367">
        <f t="shared" si="6"/>
        <v>-567.35159999999996</v>
      </c>
      <c r="I130" s="368">
        <v>5851.7570999999998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0.64949999999999997</v>
      </c>
      <c r="G131" s="238">
        <v>4304.2026999999998</v>
      </c>
      <c r="H131" s="369">
        <f t="shared" si="6"/>
        <v>2755.7973000000002</v>
      </c>
      <c r="I131" s="370">
        <v>3624.2997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0.47799999999999998</v>
      </c>
      <c r="G132" s="245">
        <v>4289.8684999999996</v>
      </c>
      <c r="H132" s="367">
        <f t="shared" si="6"/>
        <v>2270.1315000000004</v>
      </c>
      <c r="I132" s="368">
        <v>3622.0046000000002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0.17149999999999999</v>
      </c>
      <c r="G133" s="245">
        <f>G131-G132</f>
        <v>14.334200000000237</v>
      </c>
      <c r="H133" s="367">
        <f t="shared" si="6"/>
        <v>485.66579999999976</v>
      </c>
      <c r="I133" s="368">
        <f>I131-I132</f>
        <v>2.2950999999998203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92</v>
      </c>
      <c r="D134" s="262">
        <v>8170</v>
      </c>
      <c r="E134" s="390">
        <v>8985</v>
      </c>
      <c r="F134" s="262">
        <v>45.867800000000003</v>
      </c>
      <c r="G134" s="262">
        <v>2818.9735999999998</v>
      </c>
      <c r="H134" s="371">
        <f t="shared" si="6"/>
        <v>6166.0264000000006</v>
      </c>
      <c r="I134" s="372">
        <v>2363.9751999999999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1.49E-2</v>
      </c>
      <c r="G135" s="230">
        <v>12.1831</v>
      </c>
      <c r="H135" s="392">
        <f t="shared" si="6"/>
        <v>111.8169</v>
      </c>
      <c r="I135" s="393">
        <v>5.1165000000000003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5.7465000000000002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204</v>
      </c>
      <c r="H138" s="239">
        <f t="shared" si="6"/>
        <v>-204</v>
      </c>
      <c r="I138" s="302">
        <v>148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1856.0680999999997</v>
      </c>
      <c r="G139" s="188">
        <f>G120+G124+G125+G135+G136+G137+G138</f>
        <v>71025.206199999986</v>
      </c>
      <c r="H139" s="203">
        <f t="shared" si="6"/>
        <v>91062.793800000014</v>
      </c>
      <c r="I139" s="200">
        <f>I120+I124+I125+I135+I136+I137+I138</f>
        <v>55556.051799999994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119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116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89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101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102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21</v>
      </c>
      <c r="F158" s="70" t="str">
        <f>G20</f>
        <v>LANDET KVANTUM T.O.M UKE 21</v>
      </c>
      <c r="G158" s="70" t="str">
        <f>I20</f>
        <v>RESTKVOTER</v>
      </c>
      <c r="H158" s="93" t="str">
        <f>J20</f>
        <v>LANDET KVANTUM T.O.M. UKE 21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1336.6878999999999</v>
      </c>
      <c r="F159" s="185">
        <v>4264.6225000000004</v>
      </c>
      <c r="G159" s="185">
        <f>D159-F159</f>
        <v>15136.377499999999</v>
      </c>
      <c r="H159" s="223">
        <v>1392.9978000000001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3.0143</v>
      </c>
      <c r="G160" s="185">
        <f>D160-F160</f>
        <v>96.985699999999994</v>
      </c>
      <c r="H160" s="223">
        <v>5.1448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1336.6878999999999</v>
      </c>
      <c r="F162" s="187">
        <f>SUM(F159:F161)</f>
        <v>4267.6568000000007</v>
      </c>
      <c r="G162" s="187">
        <f>D162-F162</f>
        <v>15246.343199999999</v>
      </c>
      <c r="H162" s="210">
        <f>SUM(H159:H161)</f>
        <v>1398.1426000000001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103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21</v>
      </c>
      <c r="G178" s="70" t="str">
        <f>G20</f>
        <v>LANDET KVANTUM T.O.M UKE 21</v>
      </c>
      <c r="H178" s="70" t="str">
        <f>I20</f>
        <v>RESTKVOTER</v>
      </c>
      <c r="I178" s="93" t="str">
        <f>J20</f>
        <v>LANDET KVANTUM T.O.M. UKE 21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285.34950000000003</v>
      </c>
      <c r="G179" s="231">
        <f t="shared" si="7"/>
        <v>17772.8279</v>
      </c>
      <c r="H179" s="310">
        <f t="shared" si="7"/>
        <v>26592.1721</v>
      </c>
      <c r="I179" s="315">
        <f>I180+I181+I182+I183</f>
        <v>26434.659900000002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188.26130000000001</v>
      </c>
      <c r="G180" s="293">
        <v>15762.402099999999</v>
      </c>
      <c r="H180" s="308">
        <f t="shared" ref="H180:H185" si="8">E180-G180</f>
        <v>13046.597900000001</v>
      </c>
      <c r="I180" s="313">
        <v>22732.987400000002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949.17949999999996</v>
      </c>
      <c r="H181" s="308">
        <f t="shared" si="8"/>
        <v>6548.8204999999998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52.104799999999997</v>
      </c>
      <c r="G182" s="293">
        <v>821.22590000000002</v>
      </c>
      <c r="H182" s="308">
        <f t="shared" si="8"/>
        <v>1055.7741000000001</v>
      </c>
      <c r="I182" s="313">
        <v>971.81550000000004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44.983400000000003</v>
      </c>
      <c r="G183" s="405">
        <v>240.0204</v>
      </c>
      <c r="H183" s="406">
        <f t="shared" si="8"/>
        <v>5940.9795999999997</v>
      </c>
      <c r="I183" s="407">
        <v>628.01020000000005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28.8188</v>
      </c>
      <c r="G184" s="294">
        <v>1378.3901000000001</v>
      </c>
      <c r="H184" s="312">
        <f t="shared" si="8"/>
        <v>4121.6098999999995</v>
      </c>
      <c r="I184" s="317">
        <v>2380.6239999999998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26.079799999999999</v>
      </c>
      <c r="G185" s="231">
        <f>G186+G187</f>
        <v>1817.0549000000001</v>
      </c>
      <c r="H185" s="310">
        <f t="shared" si="8"/>
        <v>6182.9450999999999</v>
      </c>
      <c r="I185" s="315">
        <f>I186+I187</f>
        <v>2963.1109999999999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>
        <v>14.0395</v>
      </c>
      <c r="G186" s="293">
        <v>868.77570000000003</v>
      </c>
      <c r="H186" s="308"/>
      <c r="I186" s="313">
        <v>1346.2192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12.0403</v>
      </c>
      <c r="G187" s="233">
        <v>948.27919999999995</v>
      </c>
      <c r="H187" s="311"/>
      <c r="I187" s="316">
        <v>1616.8918000000001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0.58079999999999998</v>
      </c>
      <c r="G189" s="232">
        <v>22.658799999999999</v>
      </c>
      <c r="H189" s="309">
        <f>E189-G189</f>
        <v>-22.658799999999999</v>
      </c>
      <c r="I189" s="314">
        <v>11.1187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340.82890000000003</v>
      </c>
      <c r="G190" s="188">
        <f>G179+G184+G185+G188+G189</f>
        <v>20991.392500000002</v>
      </c>
      <c r="H190" s="203">
        <f>H179+H184+H185+H188+H189</f>
        <v>36883.607499999998</v>
      </c>
      <c r="I190" s="200">
        <f>I179+I184+I185+I188+I189</f>
        <v>31796.558400000002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21</v>
      </c>
      <c r="F207" s="70" t="str">
        <f>G20</f>
        <v>LANDET KVANTUM T.O.M UKE 21</v>
      </c>
      <c r="G207" s="70" t="str">
        <f>I20</f>
        <v>RESTKVOTER</v>
      </c>
      <c r="H207" s="93" t="str">
        <f>J20</f>
        <v>LANDET KVANTUM T.O.M. UKE 21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18.0443</v>
      </c>
      <c r="F208" s="185">
        <v>418.47109999999998</v>
      </c>
      <c r="G208" s="185">
        <f>D208-F208</f>
        <v>1181.5289</v>
      </c>
      <c r="H208" s="223">
        <v>461.40339999999998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54.140700000000002</v>
      </c>
      <c r="F209" s="185">
        <v>1907.8623</v>
      </c>
      <c r="G209" s="185">
        <f t="shared" ref="G209:G211" si="9">D209-F209</f>
        <v>3397.1377000000002</v>
      </c>
      <c r="H209" s="223">
        <v>1272.0424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>
        <v>7.0999999999999994E-2</v>
      </c>
      <c r="F211" s="186">
        <v>0.16200000000000001</v>
      </c>
      <c r="G211" s="185">
        <f t="shared" si="9"/>
        <v>-0.16200000000000001</v>
      </c>
      <c r="H211" s="224">
        <v>4.8754999999999997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72.256</v>
      </c>
      <c r="F212" s="187">
        <f>SUM(F208:F211)</f>
        <v>2327.0027999999998</v>
      </c>
      <c r="G212" s="187">
        <f>D212-F212</f>
        <v>4627.9971999999998</v>
      </c>
      <c r="H212" s="210">
        <f>H208+H209+H210+H211</f>
        <v>1741.9154000000001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tonn)&amp;R29.05.2018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2018-05-29T07:23:47Z</dcterms:modified>
</cp:coreProperties>
</file>