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8800" windowHeight="12435" tabRatio="413"/>
  </bookViews>
  <sheets>
    <sheet name="UKE_21_2017" sheetId="1" r:id="rId1"/>
  </sheets>
  <definedNames>
    <definedName name="Z_14D440E4_F18A_4F78_9989_38C1B133222D_.wvu.Cols" localSheetId="0" hidden="1">UKE_21_2017!#REF!</definedName>
    <definedName name="Z_14D440E4_F18A_4F78_9989_38C1B133222D_.wvu.PrintArea" localSheetId="0" hidden="1">UKE_21_2017!$B$1:$M$214</definedName>
    <definedName name="Z_14D440E4_F18A_4F78_9989_38C1B133222D_.wvu.Rows" localSheetId="0" hidden="1">UKE_21_2017!$326:$1048576,UKE_21_2017!$215:$325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I33" i="1" l="1"/>
  <c r="I29" i="1" l="1"/>
  <c r="I28" i="1"/>
  <c r="I27" i="1"/>
  <c r="I26" i="1"/>
  <c r="G34" i="1" l="1"/>
  <c r="G30" i="1" l="1"/>
  <c r="H127" i="1" l="1"/>
  <c r="H98" i="1"/>
  <c r="G32" i="1" l="1"/>
  <c r="F32" i="1"/>
  <c r="J32" i="1" l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0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<sst xmlns="http://schemas.openxmlformats.org/spreadsheetml/2006/main" count="225" uniqueCount="112">
  <si>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</si>
  <si>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</si>
  <si>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</si>
  <si>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</si>
  <si>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</si>
  <si>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</si>
  <si>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</si>
  <si>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</si>
  <si>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</si>
  <si>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</si>
  <si>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</si>
  <si>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</si>
  <si>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</si>
  <si>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</si>
  <si>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</si>
  <si>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</si>
  <si>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</si>
  <si>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</si>
  <si>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</si>
  <si>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</si>
  <si>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</si>
  <si>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</si>
  <si>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</si>
  <si>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</si>
  <si>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</si>
  <si>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</si>
  <si>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</si>
  <si>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</si>
  <si>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</si>
  <si>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</si>
  <si>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</si>
  <si>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</si>
  <si>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</si>
  <si>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</si>
  <si>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</si>
  <si>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</si>
  <si>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</si>
  <si>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</si>
  <si>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</si>
  <si>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</si>
  <si>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</si>
  <si>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</si>
  <si>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</si>
  <si>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</si>
  <si>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</si>
  <si>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</si>
  <si>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</si>
  <si>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</si>
  <si>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</si>
  <si>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</si>
  <si>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</si>
  <si>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</si>
  <si>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</si>
  <si>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</si>
  <si>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</si>
  <si>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</si>
  <si>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</si>
  <si>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</si>
  <si>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</si>
  <si>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</si>
  <si>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</si>
  <si>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</si>
  <si>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</si>
  <si>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</si>
  <si>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</si>
  <si>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</si>
  <si>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</si>
  <si>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</si>
  <si>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</si>
  <si>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</si>
  <si>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</si>
  <si>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</si>
  <si>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</si>
  <si>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</si>
  <si>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</si>
  <si>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</si>
  <si>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</si>
  <si>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</si>
  <si>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</si>
  <si>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</si>
  <si>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</si>
  <si>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</si>
  <si>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</si>
  <si>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</si>
  <si>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</si>
  <si>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</si>
  <si>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</si>
  <si>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</si>
  <si>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</si>
  <si>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</si>
  <si>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</si>
  <si>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</si>
  <si>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</si>
  <si>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</si>
  <si>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</si>
  <si>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</si>
  <si>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</si>
  <si>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</si>
  <si>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</si>
  <si>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</si>
  <si>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</si>
  <si>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</si>
  <si>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</si>
  <si>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</si>
  <si>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</si>
  <si>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</si>
  <si>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 xml:space="preserve">2 </t>
    </r>
    <r>
      <rPr>
        <sz val="9"/>
        <color theme="1"/>
        <rFont val="Calibri"/>
        <family val="2"/>
      </rPr>
      <t>Registrert rekreasjonsfiske utgjør 35 tonn, men det legges til grunn at hele avsetningen tas</t>
    </r>
  </si>
  <si>
    <t>LANDET KVANTUM UKE 21</t>
  </si>
  <si>
    <t>LANDET KVANTUM T.O.M UKE 21</t>
  </si>
  <si>
    <t>LANDET KVANTUM T.O.M. UKE 21 2016</t>
  </si>
  <si>
    <r>
      <t xml:space="preserve">3 </t>
    </r>
    <r>
      <rPr>
        <sz val="9"/>
        <color theme="1"/>
        <rFont val="Calibri"/>
        <family val="2"/>
      </rPr>
      <t>Registrert rekreasjonsfiske utgjør 891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</si>
  <si>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148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</si>
</sst>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65" fillId="0" borderId="0" xfId="0" applyFont="1"/>
    <xf numFmtId="0" fontId="65" fillId="0" borderId="87" xfId="0" applyFont="1" applyBorder="1"/>
    <xf numFmtId="0" fontId="65" fillId="0" borderId="80" xfId="0" applyFont="1" applyBorder="1"/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K46" sqref="K46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3" t="s">
        <v>88</v>
      </c>
      <c r="C2" s="414"/>
      <c r="D2" s="414"/>
      <c r="E2" s="414"/>
      <c r="F2" s="414"/>
      <c r="G2" s="414"/>
      <c r="H2" s="414"/>
      <c r="I2" s="414"/>
      <c r="J2" s="414"/>
      <c r="K2" s="415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6"/>
      <c r="C7" s="417"/>
      <c r="D7" s="417"/>
      <c r="E7" s="417"/>
      <c r="F7" s="417"/>
      <c r="G7" s="417"/>
      <c r="H7" s="417"/>
      <c r="I7" s="417"/>
      <c r="J7" s="417"/>
      <c r="K7" s="418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9" t="s">
        <v>2</v>
      </c>
      <c r="D9" s="420"/>
      <c r="E9" s="419" t="s">
        <v>20</v>
      </c>
      <c r="F9" s="420"/>
      <c r="G9" s="419" t="s">
        <v>21</v>
      </c>
      <c r="H9" s="420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21" t="s">
        <v>8</v>
      </c>
      <c r="C18" s="422"/>
      <c r="D18" s="422"/>
      <c r="E18" s="422"/>
      <c r="F18" s="422"/>
      <c r="G18" s="422"/>
      <c r="H18" s="422"/>
      <c r="I18" s="422"/>
      <c r="J18" s="422"/>
      <c r="K18" s="423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107</v>
      </c>
      <c r="G20" s="344" t="s">
        <v>108</v>
      </c>
      <c r="H20" s="344" t="s">
        <v>84</v>
      </c>
      <c r="I20" s="344" t="s">
        <v>72</v>
      </c>
      <c r="J20" s="345" t="s">
        <v>109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447.91800000000001</v>
      </c>
      <c r="G21" s="346">
        <f>G22+G23</f>
        <v>43186.110800000002</v>
      </c>
      <c r="H21" s="346"/>
      <c r="I21" s="346">
        <f>I23+I22</f>
        <v>87722.889200000005</v>
      </c>
      <c r="J21" s="347">
        <f>J23+J22</f>
        <v>47436.877699999997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444.98099999999999</v>
      </c>
      <c r="G22" s="348">
        <v>42892.385300000002</v>
      </c>
      <c r="H22" s="348"/>
      <c r="I22" s="348">
        <f>E22-G22</f>
        <v>87266.614700000006</v>
      </c>
      <c r="J22" s="349">
        <v>46779.0893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>
        <v>2.9369999999999998</v>
      </c>
      <c r="G23" s="350">
        <v>293.72550000000001</v>
      </c>
      <c r="H23" s="350"/>
      <c r="I23" s="348">
        <f>E23-G23</f>
        <v>456.27449999999999</v>
      </c>
      <c r="J23" s="351">
        <v>657.78840000000002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2103.2638000000002</v>
      </c>
      <c r="G24" s="346">
        <f>G25+G31+G32</f>
        <v>220264.61380000002</v>
      </c>
      <c r="H24" s="346"/>
      <c r="I24" s="346">
        <f>I25+I31+I32</f>
        <v>48665.386199999994</v>
      </c>
      <c r="J24" s="347">
        <f>J25+J31+J32</f>
        <v>219062.83804999999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1176.2851000000001</v>
      </c>
      <c r="G25" s="352">
        <f>G26+G27+G28+G29</f>
        <v>180347.81670000002</v>
      </c>
      <c r="H25" s="352"/>
      <c r="I25" s="352">
        <f>I26+I27+I28+I29+I30</f>
        <v>31813.183299999993</v>
      </c>
      <c r="J25" s="353">
        <f>J26+J27+J28+J29+J30</f>
        <v>175278.09275000001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215.29349999999999</v>
      </c>
      <c r="G26" s="354">
        <v>47273.618600000002</v>
      </c>
      <c r="H26" s="412">
        <v>395</v>
      </c>
      <c r="I26" s="354">
        <f>E26-G26+H26</f>
        <v>6182.3813999999984</v>
      </c>
      <c r="J26" s="355">
        <v>46910.362099999998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270.91609999999997</v>
      </c>
      <c r="G27" s="354">
        <v>49490.175600000002</v>
      </c>
      <c r="H27" s="412">
        <v>655</v>
      </c>
      <c r="I27" s="354">
        <f>E27-G27+H27</f>
        <v>3651.8243999999977</v>
      </c>
      <c r="J27" s="355">
        <v>47360.377099999998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516.47940000000006</v>
      </c>
      <c r="G28" s="354">
        <v>51152.197050000002</v>
      </c>
      <c r="H28" s="412">
        <v>1449</v>
      </c>
      <c r="I28" s="354">
        <f>E28-G28+H28</f>
        <v>5860.8029499999975</v>
      </c>
      <c r="J28" s="355">
        <v>46861.902249999999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173.59610000000001</v>
      </c>
      <c r="G29" s="354">
        <v>32431.82545</v>
      </c>
      <c r="H29" s="411">
        <v>931</v>
      </c>
      <c r="I29" s="354">
        <f>E29-G29+H29</f>
        <v>2348.1745499999997</v>
      </c>
      <c r="J29" s="355">
        <v>34145.451300000001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>
        <v>459</v>
      </c>
      <c r="G30" s="354">
        <f>SUM(H26:H29)</f>
        <v>3430</v>
      </c>
      <c r="H30" s="354"/>
      <c r="I30" s="354">
        <f t="shared" ref="I30:I31" si="0">E30-G30</f>
        <v>13770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873.05849999999998</v>
      </c>
      <c r="G31" s="352">
        <v>14453.5458</v>
      </c>
      <c r="H31" s="352"/>
      <c r="I31" s="352">
        <f t="shared" si="0"/>
        <v>20030.4542</v>
      </c>
      <c r="J31" s="353">
        <v>14141.3485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53.920199999999994</v>
      </c>
      <c r="G32" s="352">
        <f>G33</f>
        <v>25463.2513</v>
      </c>
      <c r="H32" s="352"/>
      <c r="I32" s="352">
        <f>I33+I34</f>
        <v>-3178.2512999999999</v>
      </c>
      <c r="J32" s="353">
        <f>J33</f>
        <v>29643.396799999999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f>192.9202-F37</f>
        <v>53.920199999999994</v>
      </c>
      <c r="G33" s="354">
        <f>28623.2513-G37</f>
        <v>25463.2513</v>
      </c>
      <c r="H33" s="410">
        <v>304</v>
      </c>
      <c r="I33" s="354">
        <f>E33-G33+H33</f>
        <v>-4974.2512999999999</v>
      </c>
      <c r="J33" s="355">
        <v>29643.396799999999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>
        <v>158</v>
      </c>
      <c r="G34" s="357">
        <f>H33</f>
        <v>304</v>
      </c>
      <c r="H34" s="357"/>
      <c r="I34" s="357">
        <f>E34-G34</f>
        <v>1796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12.9285</v>
      </c>
      <c r="G35" s="359">
        <v>2581.0050000000001</v>
      </c>
      <c r="H35" s="359"/>
      <c r="I35" s="359">
        <f>E35-G35</f>
        <v>1418.9949999999999</v>
      </c>
      <c r="J35" s="360">
        <v>3173.6176500000001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3</v>
      </c>
      <c r="G36" s="333">
        <v>397.80860000000001</v>
      </c>
      <c r="H36" s="333"/>
      <c r="I36" s="359">
        <f>E36-G36</f>
        <v>289.19139999999999</v>
      </c>
      <c r="J36" s="340">
        <v>376.66590000000002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139</v>
      </c>
      <c r="G37" s="333">
        <v>3160</v>
      </c>
      <c r="H37" s="409"/>
      <c r="I37" s="359">
        <f>E37-G37</f>
        <v>-160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11.0116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2717.1219000000001</v>
      </c>
      <c r="G40" s="199">
        <f>G21+G24+G35+G36+G37+G38+G39</f>
        <v>276589.53820000001</v>
      </c>
      <c r="H40" s="199">
        <f>H26+H27+H28+H29+H33</f>
        <v>3734</v>
      </c>
      <c r="I40" s="199">
        <f>I21+I24+I35+I36+I37+I38+I39</f>
        <v>137936.46179999999</v>
      </c>
      <c r="J40" s="211">
        <f>J21+J24+J35+J36+J37+J38+J39</f>
        <v>277049.99930000002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110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6" t="s">
        <v>1</v>
      </c>
      <c r="C47" s="417"/>
      <c r="D47" s="417"/>
      <c r="E47" s="417"/>
      <c r="F47" s="417"/>
      <c r="G47" s="417"/>
      <c r="H47" s="417"/>
      <c r="I47" s="417"/>
      <c r="J47" s="417"/>
      <c r="K47" s="418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6" t="s">
        <v>2</v>
      </c>
      <c r="D49" s="437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1" t="s">
        <v>8</v>
      </c>
      <c r="C55" s="422"/>
      <c r="D55" s="422"/>
      <c r="E55" s="422"/>
      <c r="F55" s="422"/>
      <c r="G55" s="422"/>
      <c r="H55" s="422"/>
      <c r="I55" s="422"/>
      <c r="J55" s="422"/>
      <c r="K55" s="423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21</v>
      </c>
      <c r="F56" s="196" t="str">
        <f>G20</f>
        <v>LANDET KVANTUM T.O.M UKE 21</v>
      </c>
      <c r="G56" s="196" t="str">
        <f>I20</f>
        <v>RESTKVOTER</v>
      </c>
      <c r="H56" s="197" t="str">
        <f>J20</f>
        <v>LANDET KVANTUM T.O.M. UKE 21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28"/>
      <c r="E57" s="365">
        <v>0.62790000000000001</v>
      </c>
      <c r="F57" s="365">
        <v>256.99950000000001</v>
      </c>
      <c r="G57" s="433"/>
      <c r="H57" s="242">
        <v>343.404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29"/>
      <c r="E58" s="366">
        <v>17.3675</v>
      </c>
      <c r="F58" s="366">
        <v>636.45820000000003</v>
      </c>
      <c r="G58" s="434"/>
      <c r="H58" s="324">
        <v>360.79640000000001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0"/>
      <c r="E59" s="367"/>
      <c r="F59" s="367">
        <v>28.2638</v>
      </c>
      <c r="G59" s="435"/>
      <c r="H59" s="325">
        <v>55.5655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2118.3474000000001</v>
      </c>
      <c r="F60" s="369">
        <f>F61+F62+F63</f>
        <v>2165.6812</v>
      </c>
      <c r="G60" s="369">
        <f>D60-F60</f>
        <v>4934.3188</v>
      </c>
      <c r="H60" s="370">
        <f>H61+H62+H63</f>
        <v>1552.7453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763.39080000000001</v>
      </c>
      <c r="F61" s="235">
        <v>777.77419999999995</v>
      </c>
      <c r="G61" s="235"/>
      <c r="H61" s="237">
        <v>576.24289999999996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947.18299999999999</v>
      </c>
      <c r="F62" s="235">
        <v>963.46140000000003</v>
      </c>
      <c r="G62" s="235"/>
      <c r="H62" s="237">
        <v>671.22249999999997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>
        <v>407.77359999999999</v>
      </c>
      <c r="F63" s="241">
        <v>424.44560000000001</v>
      </c>
      <c r="G63" s="241"/>
      <c r="H63" s="237">
        <v>305.2799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76.020499999999998</v>
      </c>
      <c r="F65" s="243">
        <v>83.586299999999994</v>
      </c>
      <c r="G65" s="243"/>
      <c r="H65" s="307">
        <v>51.953699999999998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2212.3633</v>
      </c>
      <c r="F66" s="312">
        <f>F57+F58+F59+F60+F64+F65</f>
        <v>3171.7411999999999</v>
      </c>
      <c r="G66" s="203">
        <f>D66-F66</f>
        <v>9053.2587999999996</v>
      </c>
      <c r="H66" s="211">
        <f>H57+H58+H59+H60+H64+H65</f>
        <v>2364.9367999999999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1"/>
      <c r="D67" s="431"/>
      <c r="E67" s="431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6" t="s">
        <v>1</v>
      </c>
      <c r="C72" s="417"/>
      <c r="D72" s="417"/>
      <c r="E72" s="417"/>
      <c r="F72" s="417"/>
      <c r="G72" s="417"/>
      <c r="H72" s="417"/>
      <c r="I72" s="417"/>
      <c r="J72" s="417"/>
      <c r="K72" s="418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9" t="s">
        <v>2</v>
      </c>
      <c r="D74" s="420"/>
      <c r="E74" s="419" t="s">
        <v>20</v>
      </c>
      <c r="F74" s="424"/>
      <c r="G74" s="419" t="s">
        <v>21</v>
      </c>
      <c r="H74" s="420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2" t="s">
        <v>97</v>
      </c>
      <c r="D80" s="432"/>
      <c r="E80" s="432"/>
      <c r="F80" s="432"/>
      <c r="G80" s="432"/>
      <c r="H80" s="432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2"/>
      <c r="D81" s="432"/>
      <c r="E81" s="432"/>
      <c r="F81" s="432"/>
      <c r="G81" s="432"/>
      <c r="H81" s="432"/>
      <c r="I81" s="265"/>
      <c r="J81" s="265"/>
      <c r="K81" s="262"/>
      <c r="L81" s="265"/>
      <c r="M81" s="119"/>
    </row>
    <row r="82" spans="1:13" ht="14.1" customHeight="1" x14ac:dyDescent="0.25">
      <c r="B82" s="425" t="s">
        <v>8</v>
      </c>
      <c r="C82" s="426"/>
      <c r="D82" s="426"/>
      <c r="E82" s="426"/>
      <c r="F82" s="426"/>
      <c r="G82" s="426"/>
      <c r="H82" s="426"/>
      <c r="I82" s="426"/>
      <c r="J82" s="426"/>
      <c r="K82" s="427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21</v>
      </c>
      <c r="G84" s="196" t="str">
        <f>G20</f>
        <v>LANDET KVANTUM T.O.M UKE 21</v>
      </c>
      <c r="H84" s="196" t="str">
        <f>I20</f>
        <v>RESTKVOTER</v>
      </c>
      <c r="I84" s="197" t="str">
        <f>J20</f>
        <v>LANDET KVANTUM T.O.M. UKE 21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20.8827</v>
      </c>
      <c r="G85" s="346">
        <f>G86+G87</f>
        <v>31728.722699999998</v>
      </c>
      <c r="H85" s="346">
        <f>H86+H87</f>
        <v>18572.277300000002</v>
      </c>
      <c r="I85" s="347">
        <f>I86+I87</f>
        <v>30089.637500000001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49551</v>
      </c>
      <c r="F86" s="348">
        <v>17.699100000000001</v>
      </c>
      <c r="G86" s="348">
        <v>31472.6106</v>
      </c>
      <c r="H86" s="348">
        <f>E86-G86</f>
        <v>18078.3894</v>
      </c>
      <c r="I86" s="349">
        <v>29813.879400000002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>
        <v>3.1836000000000002</v>
      </c>
      <c r="G87" s="350">
        <v>256.1121</v>
      </c>
      <c r="H87" s="350">
        <f>E87-G87</f>
        <v>493.8879</v>
      </c>
      <c r="I87" s="351">
        <v>275.75810000000001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913.71229999999991</v>
      </c>
      <c r="G88" s="346">
        <f t="shared" si="2"/>
        <v>28439.747100000001</v>
      </c>
      <c r="H88" s="346">
        <f>H89+H94+H95</f>
        <v>48985.252899999999</v>
      </c>
      <c r="I88" s="347">
        <f t="shared" si="2"/>
        <v>32689.662199999999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586.52679999999998</v>
      </c>
      <c r="G89" s="352">
        <f t="shared" si="3"/>
        <v>19677.876400000001</v>
      </c>
      <c r="H89" s="352">
        <f>H90+H91+H92+H93</f>
        <v>37908.123599999999</v>
      </c>
      <c r="I89" s="353">
        <f t="shared" si="3"/>
        <v>24627.085999999999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88.376400000000004</v>
      </c>
      <c r="G90" s="354">
        <v>3136.2935000000002</v>
      </c>
      <c r="H90" s="354">
        <f t="shared" ref="H90:H96" si="4">E90-G90</f>
        <v>14519.7065</v>
      </c>
      <c r="I90" s="355">
        <v>3510.1327000000001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145.3177</v>
      </c>
      <c r="G91" s="354">
        <v>5196.0468000000001</v>
      </c>
      <c r="H91" s="354">
        <f t="shared" si="4"/>
        <v>11257.9532</v>
      </c>
      <c r="I91" s="355">
        <v>6358.5185000000001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17916</v>
      </c>
      <c r="F92" s="354">
        <v>213.70339999999999</v>
      </c>
      <c r="G92" s="354">
        <v>7167.8987999999999</v>
      </c>
      <c r="H92" s="354">
        <f t="shared" si="4"/>
        <v>10748.101200000001</v>
      </c>
      <c r="I92" s="355">
        <v>7666.0673999999999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5560</v>
      </c>
      <c r="F93" s="354">
        <v>139.1293</v>
      </c>
      <c r="G93" s="354">
        <v>4177.6373000000003</v>
      </c>
      <c r="H93" s="354">
        <f t="shared" si="4"/>
        <v>1382.3626999999997</v>
      </c>
      <c r="I93" s="355">
        <v>7092.3674000000001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13273</v>
      </c>
      <c r="F94" s="352">
        <v>307.89499999999998</v>
      </c>
      <c r="G94" s="352">
        <v>7620.8126000000002</v>
      </c>
      <c r="H94" s="352">
        <f t="shared" si="4"/>
        <v>5652.1873999999998</v>
      </c>
      <c r="I94" s="353">
        <v>6451.4742999999999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6566</v>
      </c>
      <c r="F95" s="363">
        <v>19.290500000000002</v>
      </c>
      <c r="G95" s="363">
        <v>1141.0581</v>
      </c>
      <c r="H95" s="363">
        <f t="shared" si="4"/>
        <v>5424.9418999999998</v>
      </c>
      <c r="I95" s="364">
        <v>1611.1018999999999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/>
      <c r="G96" s="359">
        <v>25.512599999999999</v>
      </c>
      <c r="H96" s="359">
        <f t="shared" si="4"/>
        <v>283.48739999999998</v>
      </c>
      <c r="I96" s="360">
        <v>25.129799999999999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>
        <v>0.21099999999999999</v>
      </c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934.80599999999993</v>
      </c>
      <c r="G99" s="226">
        <f t="shared" si="6"/>
        <v>60493.982400000001</v>
      </c>
      <c r="H99" s="226">
        <f>H85+H88+H96+H97+H98</f>
        <v>67841.017600000006</v>
      </c>
      <c r="I99" s="200">
        <f t="shared" si="6"/>
        <v>63104.429500000006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106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6" t="s">
        <v>1</v>
      </c>
      <c r="C107" s="417"/>
      <c r="D107" s="417"/>
      <c r="E107" s="417"/>
      <c r="F107" s="417"/>
      <c r="G107" s="417"/>
      <c r="H107" s="417"/>
      <c r="I107" s="417"/>
      <c r="J107" s="417"/>
      <c r="K107" s="418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9" t="s">
        <v>2</v>
      </c>
      <c r="D109" s="420"/>
      <c r="E109" s="419" t="s">
        <v>20</v>
      </c>
      <c r="F109" s="420"/>
      <c r="G109" s="419" t="s">
        <v>21</v>
      </c>
      <c r="H109" s="420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1" t="s">
        <v>8</v>
      </c>
      <c r="C116" s="422"/>
      <c r="D116" s="422"/>
      <c r="E116" s="422"/>
      <c r="F116" s="422"/>
      <c r="G116" s="422"/>
      <c r="H116" s="422"/>
      <c r="I116" s="422"/>
      <c r="J116" s="422"/>
      <c r="K116" s="423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21</v>
      </c>
      <c r="G118" s="196" t="str">
        <f>G20</f>
        <v>LANDET KVANTUM T.O.M UKE 21</v>
      </c>
      <c r="H118" s="196" t="str">
        <f>I20</f>
        <v>RESTKVOTER</v>
      </c>
      <c r="I118" s="197" t="str">
        <f>J20</f>
        <v>LANDET KVANTUM T.O.M. UKE 21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174.81309999999999</v>
      </c>
      <c r="G119" s="365">
        <f>G120+G121+G122</f>
        <v>20600.940700000003</v>
      </c>
      <c r="H119" s="365">
        <f>D119-G119</f>
        <v>27956.059299999997</v>
      </c>
      <c r="I119" s="375">
        <f>I120+I121+I122</f>
        <v>15216.620500000001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174.81309999999999</v>
      </c>
      <c r="G120" s="377">
        <v>16770.590800000002</v>
      </c>
      <c r="H120" s="377">
        <f t="shared" ref="H120:H126" si="7">E120-G120</f>
        <v>23184.409199999998</v>
      </c>
      <c r="I120" s="378">
        <v>11305.7518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/>
      <c r="G121" s="377">
        <v>3830.3499000000002</v>
      </c>
      <c r="H121" s="377">
        <f t="shared" si="7"/>
        <v>5309.6500999999998</v>
      </c>
      <c r="I121" s="378">
        <v>3910.8687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>
        <v>2501.2118</v>
      </c>
      <c r="G123" s="309">
        <v>8707.0874000000003</v>
      </c>
      <c r="H123" s="308">
        <f t="shared" si="7"/>
        <v>23107.9126</v>
      </c>
      <c r="I123" s="310">
        <v>14632.259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417.10289999999998</v>
      </c>
      <c r="G124" s="384">
        <f>G133+G130+G125</f>
        <v>24853.641100000001</v>
      </c>
      <c r="H124" s="384">
        <f t="shared" si="7"/>
        <v>26574.358899999999</v>
      </c>
      <c r="I124" s="385">
        <f>I125+I130+I133</f>
        <v>33141.910199999998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333.5745</v>
      </c>
      <c r="G125" s="387">
        <f>G126+G127+G129+G128</f>
        <v>18830.243299999998</v>
      </c>
      <c r="H125" s="387">
        <f t="shared" si="7"/>
        <v>19419.756700000002</v>
      </c>
      <c r="I125" s="388">
        <f>I126+I127+I128+I129</f>
        <v>26248.6672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73.223100000000002</v>
      </c>
      <c r="G126" s="390">
        <v>2991.1873999999998</v>
      </c>
      <c r="H126" s="390">
        <f t="shared" si="7"/>
        <v>9078.8126000000011</v>
      </c>
      <c r="I126" s="391">
        <v>3535.6484999999998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44.849299999999999</v>
      </c>
      <c r="G127" s="390">
        <v>4754.9979000000003</v>
      </c>
      <c r="H127" s="390">
        <f>E127-G127</f>
        <v>6105.0020999999997</v>
      </c>
      <c r="I127" s="391">
        <v>6990.7309999999998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88.229900000000001</v>
      </c>
      <c r="G128" s="390">
        <v>5228.5209000000004</v>
      </c>
      <c r="H128" s="390">
        <f t="shared" ref="H128:H134" si="8">E128-G128</f>
        <v>4077.4790999999996</v>
      </c>
      <c r="I128" s="391">
        <v>7978.4283999999998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127.2722</v>
      </c>
      <c r="G129" s="390">
        <v>5855.5370999999996</v>
      </c>
      <c r="H129" s="390">
        <f t="shared" si="8"/>
        <v>158.46290000000045</v>
      </c>
      <c r="I129" s="391">
        <v>7743.8593000000001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0.73850000000000005</v>
      </c>
      <c r="G130" s="393">
        <v>3623.5072</v>
      </c>
      <c r="H130" s="393">
        <f t="shared" si="8"/>
        <v>2446.4928</v>
      </c>
      <c r="I130" s="394">
        <v>3748.7064999999998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>
        <v>0.73850000000000005</v>
      </c>
      <c r="G131" s="395">
        <v>3621.2121000000002</v>
      </c>
      <c r="H131" s="395">
        <f t="shared" si="8"/>
        <v>1948.7878999999998</v>
      </c>
      <c r="I131" s="396">
        <v>3704.9987000000001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2.2950999999998203</v>
      </c>
      <c r="H132" s="395">
        <f t="shared" si="8"/>
        <v>497.70490000000018</v>
      </c>
      <c r="I132" s="396">
        <f>I130-I131</f>
        <v>43.707799999999679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82.789900000000003</v>
      </c>
      <c r="G133" s="398">
        <v>2399.8906000000002</v>
      </c>
      <c r="H133" s="398">
        <f t="shared" si="8"/>
        <v>4708.1093999999994</v>
      </c>
      <c r="I133" s="399">
        <v>3144.5365000000002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/>
      <c r="G134" s="373">
        <v>5.1165000000000003</v>
      </c>
      <c r="H134" s="373">
        <f t="shared" si="8"/>
        <v>126.8835</v>
      </c>
      <c r="I134" s="400">
        <v>5.2427999999999999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9.8450000000000006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>
        <v>23</v>
      </c>
      <c r="G137" s="243">
        <v>116</v>
      </c>
      <c r="H137" s="243">
        <f>E137-G137</f>
        <v>-116</v>
      </c>
      <c r="I137" s="307">
        <v>12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3125.9727999999996</v>
      </c>
      <c r="G138" s="203">
        <f>G119+G123+G124+G134+G135+G136+G137</f>
        <v>56352.965700000001</v>
      </c>
      <c r="H138" s="203">
        <f>E138-G138</f>
        <v>78867.034299999999</v>
      </c>
      <c r="I138" s="211">
        <f>I119+I123+I124+I134+I135+I136+I137</f>
        <v>65008.032500000001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6" t="s">
        <v>2</v>
      </c>
      <c r="D148" s="437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21</v>
      </c>
      <c r="F157" s="70" t="str">
        <f>G20</f>
        <v>LANDET KVANTUM T.O.M UKE 21</v>
      </c>
      <c r="G157" s="70" t="str">
        <f>I20</f>
        <v>RESTKVOTER</v>
      </c>
      <c r="H157" s="93" t="str">
        <f>J20</f>
        <v>LANDET KVANTUM T.O.M. UKE 21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98.412999999999997</v>
      </c>
      <c r="F158" s="185">
        <v>1391.2136</v>
      </c>
      <c r="G158" s="185">
        <f>D158-F158</f>
        <v>16085.786400000001</v>
      </c>
      <c r="H158" s="223">
        <v>2580.7489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>
        <v>7.0000000000000001E-3</v>
      </c>
      <c r="F159" s="185">
        <v>4.8230000000000004</v>
      </c>
      <c r="G159" s="185">
        <f>D159-F159</f>
        <v>95.176999999999992</v>
      </c>
      <c r="H159" s="223">
        <v>6.7972999999999999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98.42</v>
      </c>
      <c r="F161" s="187">
        <f>SUM(F158:F160)</f>
        <v>1396.0366000000001</v>
      </c>
      <c r="G161" s="187">
        <f>D161-F161</f>
        <v>16203.963400000001</v>
      </c>
      <c r="H161" s="210">
        <f>SUM(H158:H160)</f>
        <v>2587.5462000000002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1" t="s">
        <v>1</v>
      </c>
      <c r="C164" s="442"/>
      <c r="D164" s="442"/>
      <c r="E164" s="442"/>
      <c r="F164" s="442"/>
      <c r="G164" s="442"/>
      <c r="H164" s="442"/>
      <c r="I164" s="442"/>
      <c r="J164" s="442"/>
      <c r="K164" s="443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6" t="s">
        <v>2</v>
      </c>
      <c r="D166" s="437"/>
      <c r="E166" s="436" t="s">
        <v>56</v>
      </c>
      <c r="F166" s="437"/>
      <c r="G166" s="436" t="s">
        <v>57</v>
      </c>
      <c r="H166" s="437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38" t="s">
        <v>8</v>
      </c>
      <c r="C175" s="439"/>
      <c r="D175" s="439"/>
      <c r="E175" s="439"/>
      <c r="F175" s="439"/>
      <c r="G175" s="439"/>
      <c r="H175" s="439"/>
      <c r="I175" s="439"/>
      <c r="J175" s="439"/>
      <c r="K175" s="440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21</v>
      </c>
      <c r="G177" s="70" t="str">
        <f>G20</f>
        <v>LANDET KVANTUM T.O.M UKE 21</v>
      </c>
      <c r="H177" s="70" t="str">
        <f>I20</f>
        <v>RESTKVOTER</v>
      </c>
      <c r="I177" s="93" t="str">
        <f>J20</f>
        <v>LANDET KVANTUM T.O.M. UKE 21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531.74630000000002</v>
      </c>
      <c r="G178" s="316">
        <f t="shared" si="10"/>
        <v>26423.247200000002</v>
      </c>
      <c r="H178" s="316">
        <f t="shared" si="10"/>
        <v>13456.7528</v>
      </c>
      <c r="I178" s="321">
        <f t="shared" si="10"/>
        <v>15574.7466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>
        <v>481.79469999999998</v>
      </c>
      <c r="G179" s="314">
        <v>22734.5746</v>
      </c>
      <c r="H179" s="314">
        <f>E179-G179</f>
        <v>2800.4254000000001</v>
      </c>
      <c r="I179" s="319">
        <v>11798.826999999999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/>
      <c r="G180" s="314">
        <v>2102.1842999999999</v>
      </c>
      <c r="H180" s="314">
        <f t="shared" ref="H180:H182" si="11">E180-G180</f>
        <v>4543.8157000000001</v>
      </c>
      <c r="I180" s="319">
        <v>1183.7292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17.473199999999999</v>
      </c>
      <c r="G181" s="314">
        <v>960.78689999999995</v>
      </c>
      <c r="H181" s="314">
        <f t="shared" si="11"/>
        <v>833.21310000000005</v>
      </c>
      <c r="I181" s="319">
        <v>1883.5434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32.478400000000001</v>
      </c>
      <c r="G182" s="314">
        <v>625.70140000000004</v>
      </c>
      <c r="H182" s="314">
        <f t="shared" si="11"/>
        <v>5279.2986000000001</v>
      </c>
      <c r="I182" s="319">
        <v>708.64700000000005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>
        <v>262.41399999999999</v>
      </c>
      <c r="G183" s="315">
        <v>2380.7280000000001</v>
      </c>
      <c r="H183" s="315">
        <f>E183-G183</f>
        <v>3119.2719999999999</v>
      </c>
      <c r="I183" s="320">
        <v>1610.8454999999999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11.0207</v>
      </c>
      <c r="G184" s="316">
        <f>G185+G186</f>
        <v>2951.3721999999998</v>
      </c>
      <c r="H184" s="316">
        <f>E184-G184</f>
        <v>5048.6278000000002</v>
      </c>
      <c r="I184" s="321">
        <f>I185+I186</f>
        <v>1534.9636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/>
      <c r="G185" s="314">
        <v>1345.4092000000001</v>
      </c>
      <c r="H185" s="314"/>
      <c r="I185" s="319">
        <v>835.61590000000001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11.0207</v>
      </c>
      <c r="G186" s="317">
        <v>1605.963</v>
      </c>
      <c r="H186" s="317"/>
      <c r="I186" s="322">
        <v>699.34770000000003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7.0448000000000004</v>
      </c>
      <c r="H187" s="318">
        <f>E187-G187</f>
        <v>2.9551999999999996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>
        <v>1</v>
      </c>
      <c r="G188" s="315">
        <v>12</v>
      </c>
      <c r="H188" s="315">
        <f>D188-G188</f>
        <v>-12</v>
      </c>
      <c r="I188" s="320">
        <v>28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806.18100000000004</v>
      </c>
      <c r="G189" s="203">
        <f>G178+G183+G184+G187+G188</f>
        <v>31774.392199999998</v>
      </c>
      <c r="H189" s="203">
        <f>H178+H183+H184+H187+H188</f>
        <v>21615.607800000002</v>
      </c>
      <c r="I189" s="200">
        <f>I178+I183+I184+I187+I188</f>
        <v>18748.555700000001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1" t="s">
        <v>1</v>
      </c>
      <c r="C194" s="442"/>
      <c r="D194" s="442"/>
      <c r="E194" s="442"/>
      <c r="F194" s="442"/>
      <c r="G194" s="442"/>
      <c r="H194" s="442"/>
      <c r="I194" s="442"/>
      <c r="J194" s="442"/>
      <c r="K194" s="443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6" t="s">
        <v>2</v>
      </c>
      <c r="D196" s="437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38" t="s">
        <v>8</v>
      </c>
      <c r="C204" s="439"/>
      <c r="D204" s="439"/>
      <c r="E204" s="439"/>
      <c r="F204" s="439"/>
      <c r="G204" s="439"/>
      <c r="H204" s="439"/>
      <c r="I204" s="439"/>
      <c r="J204" s="439"/>
      <c r="K204" s="440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21</v>
      </c>
      <c r="F206" s="70" t="str">
        <f>G20</f>
        <v>LANDET KVANTUM T.O.M UKE 21</v>
      </c>
      <c r="G206" s="70" t="str">
        <f>I20</f>
        <v>RESTKVOTER</v>
      </c>
      <c r="H206" s="93" t="str">
        <f>J20</f>
        <v>LANDET KVANTUM T.O.M. UKE 21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10.6412</v>
      </c>
      <c r="F207" s="185">
        <v>461.31150000000002</v>
      </c>
      <c r="G207" s="185"/>
      <c r="H207" s="223">
        <v>701.95600000000002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10.214</v>
      </c>
      <c r="F208" s="185">
        <v>1223.0335</v>
      </c>
      <c r="G208" s="185"/>
      <c r="H208" s="223">
        <v>1062.3506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3.5941000000000001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0.88200000000000001</v>
      </c>
      <c r="F210" s="186">
        <v>4.8754999999999997</v>
      </c>
      <c r="G210" s="186"/>
      <c r="H210" s="224">
        <v>1.5421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21.737200000000001</v>
      </c>
      <c r="F211" s="187">
        <f>SUM(F207:F210)</f>
        <v>1692.8146000000002</v>
      </c>
      <c r="G211" s="187">
        <f>D211-F211</f>
        <v>4592.1854000000003</v>
      </c>
      <c r="H211" s="210">
        <f>H207+H208+H209+H210</f>
        <v>1765.8486999999998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21
&amp;"-,Normal"&amp;11(iht. motatte landings- og sluttsedler fra fiskesalgslagene; alle tallstørrelser i hele tonn)&amp;R30.05.2017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UKE_21_2017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2017-04-04T06:09:38Z</cp:lastPrinted>
  <dcterms:created xsi:type="dcterms:W3CDTF">2011-07-06T12:13:20Z</dcterms:created>
  <dcterms:modified xsi:type="dcterms:W3CDTF">2017-05-30T07:45:41Z</dcterms:modified>
</cp:coreProperties>
</file>