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16_2016" sheetId="1" r:id="rId1"/>
  </sheets>
  <definedNames>
    <definedName name="Z_14D440E4_F18A_4F78_9989_38C1B133222D_.wvu.Cols" localSheetId="0" hidden="1">UKE_16_2016!#REF!</definedName>
    <definedName name="Z_14D440E4_F18A_4F78_9989_38C1B133222D_.wvu.PrintArea" localSheetId="0" hidden="1">UKE_16_2016!$B$1:$M$213</definedName>
    <definedName name="Z_14D440E4_F18A_4F78_9989_38C1B133222D_.wvu.Rows" localSheetId="0" hidden="1">UKE_16_2016!$325:$1048576,UKE_16_2016!$214:$324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E210" i="1" l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H138" i="1"/>
  <c r="G124" i="1" l="1"/>
  <c r="G138" i="1" s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<sst xmlns="http://schemas.openxmlformats.org/spreadsheetml/2006/main" count="227" uniqueCount="111">
  <si>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</si>
  <si>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</si>
  <si>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</si>
  <si>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</si>
  <si>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</si>
  <si>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</si>
  <si>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</si>
  <si>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</si>
  <si>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</si>
  <si>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</si>
  <si>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</si>
  <si>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</si>
  <si>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</si>
  <si>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</si>
  <si>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</si>
  <si>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</si>
  <si>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</si>
  <si>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</si>
  <si>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</si>
  <si>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</si>
  <si>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</si>
  <si>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</si>
  <si>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</si>
  <si>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</si>
  <si>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</si>
  <si>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</si>
  <si>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</si>
  <si>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</si>
  <si>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</si>
  <si>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</si>
  <si>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</si>
  <si>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</si>
  <si>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</si>
  <si>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</si>
  <si>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</si>
  <si>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</si>
  <si>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</si>
  <si>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</si>
  <si>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</si>
  <si>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</si>
  <si>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</si>
  <si>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</si>
  <si>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</si>
  <si>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</si>
  <si>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</si>
  <si>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</si>
  <si>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</si>
  <si>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</si>
  <si>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</si>
  <si>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</si>
  <si>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</si>
  <si>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</si>
  <si>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</si>
  <si>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</si>
  <si>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</si>
  <si>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</si>
  <si>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</si>
  <si>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</si>
  <si>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</si>
  <si>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</si>
  <si>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</si>
  <si>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</si>
  <si>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</si>
  <si>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</si>
  <si>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</si>
  <si>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</si>
  <si>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</si>
  <si>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</si>
  <si>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</si>
  <si>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</si>
  <si>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</si>
  <si>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</si>
  <si>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</si>
  <si>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</si>
  <si>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</si>
  <si>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</si>
  <si>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</si>
  <si>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</si>
  <si>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</si>
  <si>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</si>
  <si>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</si>
  <si>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</si>
  <si>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</si>
  <si>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</si>
  <si>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</si>
  <si>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</si>
  <si>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</si>
  <si>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</si>
  <si>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</si>
  <si>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</si>
  <si>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</si>
  <si>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</si>
  <si>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</si>
  <si>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</si>
  <si>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</si>
  <si>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</si>
  <si>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</si>
  <si>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</si>
  <si>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</si>
  <si>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</si>
  <si>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</si>
  <si>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</si>
  <si>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</si>
  <si>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</si>
  <si>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</si>
  <si>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t>LANDET KVANTUM UKE 16</t>
  </si>
  <si>
    <t>LANDET KVANTUM T.O.M UKE 16</t>
  </si>
  <si>
    <t>LANDET KVANTUM T.O.M. UKE 16 2015</t>
  </si>
  <si>
    <r>
      <t xml:space="preserve">3 </t>
    </r>
    <r>
      <rPr>
        <sz val="9"/>
        <color theme="1"/>
        <rFont val="Calibri"/>
        <family val="2"/>
      </rPr>
      <t>Registrert rekreasjonsfiske utgjør 875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</si>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</sst>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22" fillId="0" borderId="72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76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8" fillId="0" borderId="72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4" xfId="0" applyNumberFormat="1" applyFont="1" applyBorder="1" applyAlignment="1">
      <alignment vertical="center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H126" sqref="H126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93" t="s">
        <v>87</v>
      </c>
      <c r="C2" s="394"/>
      <c r="D2" s="394"/>
      <c r="E2" s="394"/>
      <c r="F2" s="394"/>
      <c r="G2" s="394"/>
      <c r="H2" s="394"/>
      <c r="I2" s="394"/>
      <c r="J2" s="394"/>
      <c r="K2" s="395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8"/>
      <c r="C7" s="379"/>
      <c r="D7" s="379"/>
      <c r="E7" s="379"/>
      <c r="F7" s="379"/>
      <c r="G7" s="379"/>
      <c r="H7" s="379"/>
      <c r="I7" s="379"/>
      <c r="J7" s="379"/>
      <c r="K7" s="380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73" t="s">
        <v>2</v>
      </c>
      <c r="D9" s="374"/>
      <c r="E9" s="373" t="s">
        <v>20</v>
      </c>
      <c r="F9" s="374"/>
      <c r="G9" s="373" t="s">
        <v>21</v>
      </c>
      <c r="H9" s="374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75" t="s">
        <v>8</v>
      </c>
      <c r="C18" s="376"/>
      <c r="D18" s="376"/>
      <c r="E18" s="376"/>
      <c r="F18" s="376"/>
      <c r="G18" s="376"/>
      <c r="H18" s="376"/>
      <c r="I18" s="376"/>
      <c r="J18" s="376"/>
      <c r="K18" s="377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105</v>
      </c>
      <c r="G20" s="208" t="s">
        <v>106</v>
      </c>
      <c r="H20" s="208" t="s">
        <v>100</v>
      </c>
      <c r="I20" s="208" t="s">
        <v>75</v>
      </c>
      <c r="J20" s="209" t="s">
        <v>107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1005.585</v>
      </c>
      <c r="G21" s="252">
        <f>G22+G23</f>
        <v>39320.292399999998</v>
      </c>
      <c r="H21" s="252"/>
      <c r="I21" s="252">
        <f>I23+I22</f>
        <v>92487.707600000009</v>
      </c>
      <c r="J21" s="259">
        <f>J23+J22</f>
        <v>33739.4202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1003.212</v>
      </c>
      <c r="G22" s="256">
        <v>38627.973299999998</v>
      </c>
      <c r="H22" s="256"/>
      <c r="I22" s="256">
        <f>E22-G22</f>
        <v>92430.026700000002</v>
      </c>
      <c r="J22" s="260">
        <v>33212.687700000002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2.3730000000000002</v>
      </c>
      <c r="G23" s="257">
        <v>692.31910000000005</v>
      </c>
      <c r="H23" s="257"/>
      <c r="I23" s="257">
        <f>E23-G23</f>
        <v>57.680899999999951</v>
      </c>
      <c r="J23" s="261">
        <v>526.73249999999996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6856.2145</v>
      </c>
      <c r="G24" s="252">
        <f>G25+G31+G32</f>
        <v>201047.47260000001</v>
      </c>
      <c r="H24" s="252"/>
      <c r="I24" s="252">
        <f>I25+I31+I32</f>
        <v>58056.527400000006</v>
      </c>
      <c r="J24" s="259">
        <f>J25+J31+J32</f>
        <v>205396.14070000002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5705.5475000000006</v>
      </c>
      <c r="G25" s="253">
        <f>G26+G27+G28+G29</f>
        <v>164164.62900000002</v>
      </c>
      <c r="H25" s="253"/>
      <c r="I25" s="253">
        <f>I26+I27+I28+I29+I30</f>
        <v>36030.370999999999</v>
      </c>
      <c r="J25" s="262">
        <f>J26+J27+J28+J29+J30</f>
        <v>173866.7518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941.08920000000001</v>
      </c>
      <c r="G26" s="248">
        <v>44935.433700000001</v>
      </c>
      <c r="H26" s="248"/>
      <c r="I26" s="248">
        <f>E26-G26+H26</f>
        <v>1351.5662999999986</v>
      </c>
      <c r="J26" s="250">
        <v>56277.7817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1227.7914000000001</v>
      </c>
      <c r="G27" s="248">
        <v>45505.3298</v>
      </c>
      <c r="H27" s="248"/>
      <c r="I27" s="248">
        <f>E27-G27+H27</f>
        <v>3693.6702000000005</v>
      </c>
      <c r="J27" s="250">
        <v>47549.983899999999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2274.6599000000001</v>
      </c>
      <c r="G28" s="248">
        <v>42636.076050000003</v>
      </c>
      <c r="H28" s="248"/>
      <c r="I28" s="248">
        <f>E28-G28+H28</f>
        <v>11931.923949999997</v>
      </c>
      <c r="J28" s="250">
        <v>41983.428549999997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1262.0070000000001</v>
      </c>
      <c r="G29" s="248">
        <v>31087.78945</v>
      </c>
      <c r="H29" s="248"/>
      <c r="I29" s="248">
        <f>E29-G29+H29</f>
        <v>3741.2105499999998</v>
      </c>
      <c r="J29" s="250">
        <v>28055.557649999999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0</v>
      </c>
      <c r="H30" s="248"/>
      <c r="I30" s="248">
        <f>E30-G30</f>
        <v>15312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25.856000000000002</v>
      </c>
      <c r="G31" s="253">
        <v>11719.6476</v>
      </c>
      <c r="H31" s="253"/>
      <c r="I31" s="253">
        <f>E31-G31</f>
        <v>22156.3524</v>
      </c>
      <c r="J31" s="262">
        <v>8915.7790000000005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1124.8109999999999</v>
      </c>
      <c r="G32" s="253">
        <f>G33</f>
        <v>25163.196</v>
      </c>
      <c r="H32" s="253"/>
      <c r="I32" s="253">
        <f>I33+I34</f>
        <v>-130.19599999999991</v>
      </c>
      <c r="J32" s="262">
        <f>J33</f>
        <v>22613.609899999999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1509.811-F37</f>
        <v>1124.8109999999999</v>
      </c>
      <c r="G33" s="248">
        <f>26460.196-G37</f>
        <v>25163.196</v>
      </c>
      <c r="H33" s="248"/>
      <c r="I33" s="248">
        <f>E33-G33+H33</f>
        <v>-2230.1959999999999</v>
      </c>
      <c r="J33" s="250">
        <v>22613.609899999999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0</v>
      </c>
      <c r="H34" s="258"/>
      <c r="I34" s="258">
        <f t="shared" ref="I34:I39" si="0">E34-G34</f>
        <v>2100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>
        <v>38.57</v>
      </c>
      <c r="G35" s="249">
        <v>1286.8841</v>
      </c>
      <c r="H35" s="249"/>
      <c r="I35" s="249">
        <f t="shared" si="0"/>
        <v>2713.1158999999998</v>
      </c>
      <c r="J35" s="251">
        <v>1911.3816999999999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17.975999999999999</v>
      </c>
      <c r="G36" s="249">
        <v>356.77449999999999</v>
      </c>
      <c r="H36" s="249"/>
      <c r="I36" s="249">
        <f t="shared" si="0"/>
        <v>350.22550000000001</v>
      </c>
      <c r="J36" s="251">
        <v>237.95060000000001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385</v>
      </c>
      <c r="G37" s="249">
        <v>1297</v>
      </c>
      <c r="H37" s="249"/>
      <c r="I37" s="249">
        <f t="shared" si="0"/>
        <v>1703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43.3461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34.714899999999034</v>
      </c>
      <c r="G39" s="249">
        <v>312.82229999999981</v>
      </c>
      <c r="H39" s="249"/>
      <c r="I39" s="249">
        <f t="shared" si="0"/>
        <v>-312.82229999999981</v>
      </c>
      <c r="J39" s="251">
        <v>529.55279999997583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8381.4064999999991</v>
      </c>
      <c r="G40" s="211">
        <f>G21+G24+G35+G36+G37+G38+G39</f>
        <v>250621.24590000001</v>
      </c>
      <c r="H40" s="211">
        <f>H26+H27+H28+H29+H33</f>
        <v>0</v>
      </c>
      <c r="I40" s="211">
        <f>I21+I24+I35+I36+I37+I38+I39</f>
        <v>154997.75410000002</v>
      </c>
      <c r="J40" s="223">
        <f>J21+J24+J35+J36+J37+J38+J39</f>
        <v>248814.446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108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8" t="s">
        <v>1</v>
      </c>
      <c r="C47" s="379"/>
      <c r="D47" s="379"/>
      <c r="E47" s="379"/>
      <c r="F47" s="379"/>
      <c r="G47" s="379"/>
      <c r="H47" s="379"/>
      <c r="I47" s="379"/>
      <c r="J47" s="379"/>
      <c r="K47" s="380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65" t="s">
        <v>2</v>
      </c>
      <c r="D49" s="366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75" t="s">
        <v>8</v>
      </c>
      <c r="C55" s="376"/>
      <c r="D55" s="376"/>
      <c r="E55" s="376"/>
      <c r="F55" s="376"/>
      <c r="G55" s="376"/>
      <c r="H55" s="376"/>
      <c r="I55" s="376"/>
      <c r="J55" s="376"/>
      <c r="K55" s="377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16</v>
      </c>
      <c r="F56" s="208" t="str">
        <f>G20</f>
        <v>LANDET KVANTUM T.O.M UKE 16</v>
      </c>
      <c r="G56" s="208" t="str">
        <f>I20</f>
        <v>RESTKVOTER</v>
      </c>
      <c r="H56" s="209" t="str">
        <f>J20</f>
        <v>LANDET KVANTUM T.O.M. UKE 16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85"/>
      <c r="E57" s="364">
        <v>16.142399999999999</v>
      </c>
      <c r="F57" s="364">
        <v>112.9179</v>
      </c>
      <c r="G57" s="390"/>
      <c r="H57" s="364">
        <v>100.482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86"/>
      <c r="E58" s="357"/>
      <c r="F58" s="357">
        <v>149.0051</v>
      </c>
      <c r="G58" s="391"/>
      <c r="H58" s="357">
        <v>266.6302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87"/>
      <c r="E59" s="358">
        <v>7.7249999999999996</v>
      </c>
      <c r="F59" s="358">
        <v>23.072299999999998</v>
      </c>
      <c r="G59" s="392"/>
      <c r="H59" s="358">
        <v>46.485599999999998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2.2362000000000002</v>
      </c>
      <c r="F60" s="252">
        <f>F61+F62+F63</f>
        <v>19.494799999999998</v>
      </c>
      <c r="G60" s="359">
        <f>D60-F60</f>
        <v>6580.5051999999996</v>
      </c>
      <c r="H60" s="252">
        <f>H61+H62+H63</f>
        <v>10.684899999999999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/>
      <c r="F61" s="248">
        <v>3.4519000000000002</v>
      </c>
      <c r="G61" s="360"/>
      <c r="H61" s="248">
        <v>1.4708000000000001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>
        <v>2.2362000000000002</v>
      </c>
      <c r="F62" s="248">
        <v>6.9809000000000001</v>
      </c>
      <c r="G62" s="360"/>
      <c r="H62" s="248">
        <v>4.2268999999999997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/>
      <c r="F63" s="258">
        <v>9.0619999999999994</v>
      </c>
      <c r="G63" s="361"/>
      <c r="H63" s="258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249"/>
      <c r="G64" s="362">
        <f>D64-F64</f>
        <v>80</v>
      </c>
      <c r="H64" s="249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/>
      <c r="F65" s="264">
        <v>5.5036000000000058</v>
      </c>
      <c r="G65" s="363"/>
      <c r="H65" s="264">
        <v>1.0316000000000258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7">
        <v>11205</v>
      </c>
      <c r="E66" s="215">
        <f>E57+E58+E59+E60+E64+E65</f>
        <v>26.103599999999997</v>
      </c>
      <c r="F66" s="215">
        <f>F57+F58+F59+F60+F64+F65</f>
        <v>309.99369999999999</v>
      </c>
      <c r="G66" s="215">
        <f>D66-F66</f>
        <v>10895.006300000001</v>
      </c>
      <c r="H66" s="215">
        <f>H57+H58+H59+H60+H64+H65</f>
        <v>429.79450000000003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88"/>
      <c r="D67" s="388"/>
      <c r="E67" s="388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8" t="s">
        <v>1</v>
      </c>
      <c r="C72" s="379"/>
      <c r="D72" s="379"/>
      <c r="E72" s="379"/>
      <c r="F72" s="379"/>
      <c r="G72" s="379"/>
      <c r="H72" s="379"/>
      <c r="I72" s="379"/>
      <c r="J72" s="379"/>
      <c r="K72" s="380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73" t="s">
        <v>2</v>
      </c>
      <c r="D74" s="374"/>
      <c r="E74" s="373" t="s">
        <v>20</v>
      </c>
      <c r="F74" s="381"/>
      <c r="G74" s="373" t="s">
        <v>21</v>
      </c>
      <c r="H74" s="374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89"/>
      <c r="D80" s="389"/>
      <c r="E80" s="389"/>
      <c r="F80" s="389"/>
      <c r="G80" s="389"/>
      <c r="H80" s="389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89"/>
      <c r="D81" s="389"/>
      <c r="E81" s="389"/>
      <c r="F81" s="389"/>
      <c r="G81" s="389"/>
      <c r="H81" s="389"/>
      <c r="I81" s="287"/>
      <c r="J81" s="287"/>
      <c r="K81" s="284"/>
      <c r="L81" s="287"/>
      <c r="M81" s="125"/>
    </row>
    <row r="82" spans="1:13" ht="14.1" customHeight="1" x14ac:dyDescent="0.25">
      <c r="B82" s="382" t="s">
        <v>8</v>
      </c>
      <c r="C82" s="383"/>
      <c r="D82" s="383"/>
      <c r="E82" s="383"/>
      <c r="F82" s="383"/>
      <c r="G82" s="383"/>
      <c r="H82" s="383"/>
      <c r="I82" s="383"/>
      <c r="J82" s="383"/>
      <c r="K82" s="384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16</v>
      </c>
      <c r="G84" s="208" t="str">
        <f>G20</f>
        <v>LANDET KVANTUM T.O.M UKE 16</v>
      </c>
      <c r="H84" s="208" t="str">
        <f>I20</f>
        <v>RESTKVOTER</v>
      </c>
      <c r="I84" s="209" t="str">
        <f>J20</f>
        <v>LANDET KVANTUM T.O.M. UKE 16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457.9067</v>
      </c>
      <c r="G85" s="252">
        <f>G86+G87</f>
        <v>25031.963099999997</v>
      </c>
      <c r="H85" s="252">
        <f>H86+H87</f>
        <v>25150.036900000003</v>
      </c>
      <c r="I85" s="259">
        <f>I86+I87</f>
        <v>12183.545900000001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457.9067</v>
      </c>
      <c r="G86" s="256">
        <v>24805.219099999998</v>
      </c>
      <c r="H86" s="256">
        <f>E86-G86</f>
        <v>24626.780900000002</v>
      </c>
      <c r="I86" s="260">
        <v>11845.360500000001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/>
      <c r="G87" s="257">
        <v>226.744</v>
      </c>
      <c r="H87" s="257">
        <f>E87-G87</f>
        <v>523.25599999999997</v>
      </c>
      <c r="I87" s="261">
        <v>338.18540000000002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680.51010000000008</v>
      </c>
      <c r="G88" s="290">
        <f t="shared" si="1"/>
        <v>26136.701500000003</v>
      </c>
      <c r="H88" s="290">
        <f>H89+H95+H96</f>
        <v>52197.298499999997</v>
      </c>
      <c r="I88" s="332">
        <f t="shared" si="1"/>
        <v>18778.587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627.62520000000006</v>
      </c>
      <c r="G89" s="253">
        <f>G90+G91+G92+G93+G94</f>
        <v>20113.823</v>
      </c>
      <c r="H89" s="253">
        <f>H90+H91+H92+H93+H94</f>
        <v>38102.176999999996</v>
      </c>
      <c r="I89" s="262">
        <f>I90+I91+I92+I93</f>
        <v>14288.7961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77.943200000000004</v>
      </c>
      <c r="G90" s="248">
        <v>3053.4263999999998</v>
      </c>
      <c r="H90" s="248">
        <f t="shared" ref="H90:H99" si="2">E90-G90</f>
        <v>12112.5736</v>
      </c>
      <c r="I90" s="250">
        <v>2184.0989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227.13919999999999</v>
      </c>
      <c r="G91" s="248">
        <v>5123.2631000000001</v>
      </c>
      <c r="H91" s="248">
        <f t="shared" si="2"/>
        <v>7431.7368999999999</v>
      </c>
      <c r="I91" s="250">
        <v>3687.8436000000002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236.52070000000001</v>
      </c>
      <c r="G92" s="248">
        <v>6122.6415999999999</v>
      </c>
      <c r="H92" s="248">
        <f t="shared" si="2"/>
        <v>9742.358400000001</v>
      </c>
      <c r="I92" s="250">
        <v>4744.8545000000004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86.022099999999995</v>
      </c>
      <c r="G93" s="248">
        <v>5814.4919</v>
      </c>
      <c r="H93" s="248">
        <f t="shared" si="2"/>
        <v>2815.5081</v>
      </c>
      <c r="I93" s="250">
        <v>3671.9991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/>
      <c r="G95" s="253">
        <v>4753.0158000000001</v>
      </c>
      <c r="H95" s="253">
        <f t="shared" si="2"/>
        <v>8906.984199999999</v>
      </c>
      <c r="I95" s="262">
        <v>3153.0875999999998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52.884900000000002</v>
      </c>
      <c r="G96" s="293">
        <v>1269.8626999999999</v>
      </c>
      <c r="H96" s="293">
        <f t="shared" si="2"/>
        <v>5188.1373000000003</v>
      </c>
      <c r="I96" s="304">
        <v>1336.7032999999999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>
        <v>1.5031000000000001</v>
      </c>
      <c r="G97" s="249">
        <v>24.863499999999998</v>
      </c>
      <c r="H97" s="249">
        <f t="shared" si="2"/>
        <v>348.13650000000001</v>
      </c>
      <c r="I97" s="251">
        <v>30.065200000000001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1.0813999999999999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/>
      <c r="G99" s="249">
        <v>50.595599999993283</v>
      </c>
      <c r="H99" s="249">
        <f t="shared" si="2"/>
        <v>-50.595599999993283</v>
      </c>
      <c r="I99" s="251">
        <v>34.684399999998277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7">
        <f t="shared" ref="D100:I100" si="3">D85+D88+D97+D98+D99</f>
        <v>118700</v>
      </c>
      <c r="E100" s="237">
        <f t="shared" si="3"/>
        <v>129189</v>
      </c>
      <c r="F100" s="239">
        <f t="shared" si="3"/>
        <v>1141.0012999999999</v>
      </c>
      <c r="G100" s="239">
        <f t="shared" si="3"/>
        <v>51544.123699999996</v>
      </c>
      <c r="H100" s="239">
        <f>H85+H88+H97+H98+H99</f>
        <v>77644.876300000004</v>
      </c>
      <c r="I100" s="212">
        <f t="shared" si="3"/>
        <v>31326.8825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109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78" t="s">
        <v>1</v>
      </c>
      <c r="C107" s="379"/>
      <c r="D107" s="379"/>
      <c r="E107" s="379"/>
      <c r="F107" s="379"/>
      <c r="G107" s="379"/>
      <c r="H107" s="379"/>
      <c r="I107" s="379"/>
      <c r="J107" s="379"/>
      <c r="K107" s="380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73" t="s">
        <v>2</v>
      </c>
      <c r="D109" s="374"/>
      <c r="E109" s="373" t="s">
        <v>20</v>
      </c>
      <c r="F109" s="374"/>
      <c r="G109" s="373" t="s">
        <v>21</v>
      </c>
      <c r="H109" s="374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75" t="s">
        <v>8</v>
      </c>
      <c r="C116" s="376"/>
      <c r="D116" s="376"/>
      <c r="E116" s="376"/>
      <c r="F116" s="376"/>
      <c r="G116" s="376"/>
      <c r="H116" s="376"/>
      <c r="I116" s="376"/>
      <c r="J116" s="376"/>
      <c r="K116" s="377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16</v>
      </c>
      <c r="F118" s="208" t="str">
        <f>G20</f>
        <v>LANDET KVANTUM T.O.M UKE 16</v>
      </c>
      <c r="G118" s="208" t="str">
        <f>I20</f>
        <v>RESTKVOTER</v>
      </c>
      <c r="H118" s="209" t="str">
        <f>J20</f>
        <v>LANDET KVANTUM T.O.M. UKE 16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213.14409999999998</v>
      </c>
      <c r="F119" s="252">
        <f>F120+F121+F122</f>
        <v>13600.5779</v>
      </c>
      <c r="G119" s="252">
        <f>G120+G121+G122</f>
        <v>31299.422100000003</v>
      </c>
      <c r="H119" s="259">
        <f>H120+H121+H122</f>
        <v>22733.680100000001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53.359299999999998</v>
      </c>
      <c r="F120" s="256">
        <v>9872.3894999999993</v>
      </c>
      <c r="G120" s="256">
        <f>D120-F120</f>
        <v>26047.610500000003</v>
      </c>
      <c r="H120" s="260">
        <v>20298.2739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159.78479999999999</v>
      </c>
      <c r="F121" s="256">
        <v>3728.1884</v>
      </c>
      <c r="G121" s="256">
        <f>D121-F121</f>
        <v>4751.8116</v>
      </c>
      <c r="H121" s="260">
        <v>2435.4061999999999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1629.4505999999999</v>
      </c>
      <c r="F123" s="341">
        <v>5535.8747999999996</v>
      </c>
      <c r="G123" s="341">
        <f>D123-F123</f>
        <v>24801.125200000002</v>
      </c>
      <c r="H123" s="345">
        <v>4334.5132000000003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1040.981</v>
      </c>
      <c r="F124" s="249">
        <f>F133+F130+F125</f>
        <v>30617.805800000002</v>
      </c>
      <c r="G124" s="249">
        <f>D124-F124</f>
        <v>15495.194199999998</v>
      </c>
      <c r="H124" s="251">
        <f>H125+H130+H133</f>
        <v>24593.180899999999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986.86</v>
      </c>
      <c r="F125" s="342">
        <f>F126+F127+F129+F128</f>
        <v>24313.517500000002</v>
      </c>
      <c r="G125" s="342">
        <f>G126+G127+G128+G129</f>
        <v>10271.4825</v>
      </c>
      <c r="H125" s="346">
        <f>H126+H127+H128+H129</f>
        <v>17327.816599999998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51.415900000000001</v>
      </c>
      <c r="F126" s="248">
        <v>3311.0855999999999</v>
      </c>
      <c r="G126" s="248">
        <f t="shared" ref="G126:G129" si="4">D126-F126</f>
        <v>6476.9143999999997</v>
      </c>
      <c r="H126" s="250">
        <v>2184.5736999999999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178.08150000000001</v>
      </c>
      <c r="F127" s="248">
        <v>6860.1049000000003</v>
      </c>
      <c r="G127" s="248">
        <f t="shared" si="4"/>
        <v>2131.8950999999997</v>
      </c>
      <c r="H127" s="250">
        <v>5314.6566000000003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297.14980000000003</v>
      </c>
      <c r="F128" s="248">
        <v>8186.2875999999997</v>
      </c>
      <c r="G128" s="248">
        <f t="shared" si="4"/>
        <v>770.71240000000034</v>
      </c>
      <c r="H128" s="250">
        <v>4998.1091999999999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460.21280000000002</v>
      </c>
      <c r="F129" s="248">
        <v>5956.0393999999997</v>
      </c>
      <c r="G129" s="248">
        <f t="shared" si="4"/>
        <v>891.96060000000034</v>
      </c>
      <c r="H129" s="250">
        <v>4830.4771000000001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0</v>
      </c>
      <c r="F130" s="253">
        <f>F131+F132</f>
        <v>3709.9454999999998</v>
      </c>
      <c r="G130" s="253">
        <f>D130-F130</f>
        <v>1362.0545000000002</v>
      </c>
      <c r="H130" s="262">
        <f>H131+H132</f>
        <v>5125.3224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/>
      <c r="F131" s="343">
        <v>3709.9454999999998</v>
      </c>
      <c r="G131" s="343"/>
      <c r="H131" s="347">
        <v>5125.3224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54.121000000000002</v>
      </c>
      <c r="F133" s="293">
        <v>2594.3427999999999</v>
      </c>
      <c r="G133" s="293">
        <f>D133-F133</f>
        <v>3861.6572000000001</v>
      </c>
      <c r="H133" s="304">
        <v>2140.0419000000002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5.1094999999999997</v>
      </c>
      <c r="G134" s="344">
        <f>D134-F134</f>
        <v>244.8905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5.1439000000000004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>
        <v>14.660100000000057</v>
      </c>
      <c r="F137" s="264">
        <v>39.469799999998941</v>
      </c>
      <c r="G137" s="264">
        <f>D137-F137</f>
        <v>-39.469799999998941</v>
      </c>
      <c r="H137" s="340">
        <v>31.713199999991048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2903.3797</v>
      </c>
      <c r="F138" s="215">
        <f>F119+F123+F124+F134+F135+F136+F137</f>
        <v>51798.837800000001</v>
      </c>
      <c r="G138" s="215">
        <f>G119+G123+G124+G134+G135+G136+G137</f>
        <v>72151.162199999992</v>
      </c>
      <c r="H138" s="212">
        <f>H119+H123+H124+H134+H135+H136+H137</f>
        <v>53697.176899999999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110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65" t="s">
        <v>2</v>
      </c>
      <c r="D147" s="366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16</v>
      </c>
      <c r="F156" s="73" t="str">
        <f>G20</f>
        <v>LANDET KVANTUM T.O.M UKE 16</v>
      </c>
      <c r="G156" s="73" t="str">
        <f>I20</f>
        <v>RESTKVOTER</v>
      </c>
      <c r="H156" s="96" t="str">
        <f>J20</f>
        <v>LANDET KVANTUM T.O.M. UKE 16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16.933</v>
      </c>
      <c r="F157" s="197">
        <v>664.68230000000005</v>
      </c>
      <c r="G157" s="197">
        <f>D157-F157</f>
        <v>16822.3177</v>
      </c>
      <c r="H157" s="235">
        <v>206.786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3</v>
      </c>
      <c r="G158" s="197">
        <f>D158-F158</f>
        <v>97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16.933</v>
      </c>
      <c r="F160" s="199">
        <f>SUM(F157:F159)</f>
        <v>667.68230000000005</v>
      </c>
      <c r="G160" s="199">
        <f>D160-F160</f>
        <v>16932.3177</v>
      </c>
      <c r="H160" s="222">
        <f>SUM(H157:H159)</f>
        <v>207.786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70" t="s">
        <v>1</v>
      </c>
      <c r="C163" s="371"/>
      <c r="D163" s="371"/>
      <c r="E163" s="371"/>
      <c r="F163" s="371"/>
      <c r="G163" s="371"/>
      <c r="H163" s="371"/>
      <c r="I163" s="371"/>
      <c r="J163" s="371"/>
      <c r="K163" s="372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65" t="s">
        <v>2</v>
      </c>
      <c r="D165" s="366"/>
      <c r="E165" s="365" t="s">
        <v>58</v>
      </c>
      <c r="F165" s="366"/>
      <c r="G165" s="365" t="s">
        <v>59</v>
      </c>
      <c r="H165" s="366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67" t="s">
        <v>8</v>
      </c>
      <c r="C174" s="368"/>
      <c r="D174" s="368"/>
      <c r="E174" s="368"/>
      <c r="F174" s="368"/>
      <c r="G174" s="368"/>
      <c r="H174" s="368"/>
      <c r="I174" s="368"/>
      <c r="J174" s="368"/>
      <c r="K174" s="369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16</v>
      </c>
      <c r="F176" s="73" t="str">
        <f>G20</f>
        <v>LANDET KVANTUM T.O.M UKE 16</v>
      </c>
      <c r="G176" s="73" t="str">
        <f>I20</f>
        <v>RESTKVOTER</v>
      </c>
      <c r="H176" s="96" t="str">
        <f>J20</f>
        <v>LANDET KVANTUM T.O.M. UKE 16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49">
        <f>E178+E179+E180+E181</f>
        <v>247.03</v>
      </c>
      <c r="F177" s="349">
        <f>F178+F179+F180+F181</f>
        <v>12938.785800000001</v>
      </c>
      <c r="G177" s="349">
        <f>G178+G179+G180+G181</f>
        <v>7083.2141999999994</v>
      </c>
      <c r="H177" s="353">
        <f>H178+H179+H180+H181</f>
        <v>15618.5486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50">
        <v>244.5917</v>
      </c>
      <c r="F178" s="350">
        <v>10583.441000000001</v>
      </c>
      <c r="G178" s="350">
        <f t="shared" ref="G178:G183" si="5">D178-F178</f>
        <v>382.55899999999929</v>
      </c>
      <c r="H178" s="354">
        <v>12958.8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50"/>
      <c r="F179" s="350">
        <v>514.55960000000005</v>
      </c>
      <c r="G179" s="350">
        <f t="shared" si="5"/>
        <v>2339.4404</v>
      </c>
      <c r="H179" s="354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50">
        <v>2.4382999999999999</v>
      </c>
      <c r="F180" s="350">
        <v>1590.181</v>
      </c>
      <c r="G180" s="350">
        <f t="shared" si="5"/>
        <v>-164.18100000000004</v>
      </c>
      <c r="H180" s="354">
        <v>1157.4214999999999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50"/>
      <c r="F181" s="350">
        <v>250.60419999999999</v>
      </c>
      <c r="G181" s="350">
        <f t="shared" si="5"/>
        <v>4525.3958000000002</v>
      </c>
      <c r="H181" s="354">
        <v>70.224999999999994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38">
        <v>72.298500000000004</v>
      </c>
      <c r="F182" s="338">
        <v>426.17649999999998</v>
      </c>
      <c r="G182" s="338">
        <f t="shared" si="5"/>
        <v>5073.8235000000004</v>
      </c>
      <c r="H182" s="339">
        <v>1426.6776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49">
        <v>14.105399999999999</v>
      </c>
      <c r="F183" s="349">
        <v>1614.675</v>
      </c>
      <c r="G183" s="349">
        <f t="shared" si="5"/>
        <v>6385.3249999999998</v>
      </c>
      <c r="H183" s="353">
        <v>2527.1253999999999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50">
        <v>1.8494999999999999</v>
      </c>
      <c r="F184" s="350">
        <v>996.69259999999997</v>
      </c>
      <c r="G184" s="350"/>
      <c r="H184" s="354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51">
        <f>E183-E184</f>
        <v>12.2559</v>
      </c>
      <c r="F185" s="351">
        <f>F183-F184</f>
        <v>617.98239999999998</v>
      </c>
      <c r="G185" s="351"/>
      <c r="H185" s="355">
        <f>H183-H184</f>
        <v>871.17570000000001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52"/>
      <c r="F186" s="352"/>
      <c r="G186" s="352">
        <f>D186-F186</f>
        <v>10</v>
      </c>
      <c r="H186" s="356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24</v>
      </c>
      <c r="G187" s="338">
        <f>D187-F187</f>
        <v>-24</v>
      </c>
      <c r="H187" s="339">
        <v>17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333.43389999999999</v>
      </c>
      <c r="F188" s="215">
        <f>F177+F182+F183+F186+F187</f>
        <v>15003.6373</v>
      </c>
      <c r="G188" s="215">
        <f>G177+G182+G183+G186+G187</f>
        <v>18528.362700000001</v>
      </c>
      <c r="H188" s="212">
        <f>H177+H182+H183+H186+H187</f>
        <v>19592.085300000002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70" t="s">
        <v>1</v>
      </c>
      <c r="C193" s="371"/>
      <c r="D193" s="371"/>
      <c r="E193" s="371"/>
      <c r="F193" s="371"/>
      <c r="G193" s="371"/>
      <c r="H193" s="371"/>
      <c r="I193" s="371"/>
      <c r="J193" s="371"/>
      <c r="K193" s="372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65" t="s">
        <v>2</v>
      </c>
      <c r="D195" s="366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67" t="s">
        <v>8</v>
      </c>
      <c r="C203" s="368"/>
      <c r="D203" s="368"/>
      <c r="E203" s="368"/>
      <c r="F203" s="368"/>
      <c r="G203" s="368"/>
      <c r="H203" s="368"/>
      <c r="I203" s="368"/>
      <c r="J203" s="368"/>
      <c r="K203" s="369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16</v>
      </c>
      <c r="F205" s="73" t="str">
        <f>G20</f>
        <v>LANDET KVANTUM T.O.M UKE 16</v>
      </c>
      <c r="G205" s="73" t="str">
        <f>I20</f>
        <v>RESTKVOTER</v>
      </c>
      <c r="H205" s="96" t="str">
        <f>J20</f>
        <v>LANDET KVANTUM T.O.M. UKE 16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4.1219999999999999</v>
      </c>
      <c r="F206" s="197">
        <v>566.57169999999996</v>
      </c>
      <c r="G206" s="197"/>
      <c r="H206" s="235">
        <v>333.93119999999999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120.51139999999999</v>
      </c>
      <c r="F207" s="197">
        <v>751.08029999999997</v>
      </c>
      <c r="G207" s="197"/>
      <c r="H207" s="235">
        <v>609.75080000000003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9</v>
      </c>
      <c r="G209" s="198"/>
      <c r="H209" s="236">
        <v>17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124.63339999999999</v>
      </c>
      <c r="F210" s="199">
        <f>SUM(F206:F209)</f>
        <v>1326.652</v>
      </c>
      <c r="G210" s="199">
        <f>D210-F210</f>
        <v>4698.348</v>
      </c>
      <c r="H210" s="222">
        <f>H206+H207+H208+H209</f>
        <v>966.5335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tonn)&amp;R26.4.2016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UKE_16_2016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2016-04-12T11:21:29Z</cp:lastPrinted>
  <dcterms:created xsi:type="dcterms:W3CDTF">2011-07-06T12:13:20Z</dcterms:created>
  <dcterms:modified xsi:type="dcterms:W3CDTF">2016-04-26T12:30:17Z</dcterms:modified>
</cp:coreProperties>
</file>