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38_2016" sheetId="1" r:id="rId1"/>
  </sheets>
  <definedNames>
    <definedName name="Z_14D440E4_F18A_4F78_9989_38C1B133222D_.wvu.Cols" localSheetId="0" hidden="1">UKE_38_2016!#REF!</definedName>
    <definedName name="Z_14D440E4_F18A_4F78_9989_38C1B133222D_.wvu.PrintArea" localSheetId="0" hidden="1">UKE_38_2016!$B$1:$M$213</definedName>
    <definedName name="Z_14D440E4_F18A_4F78_9989_38C1B133222D_.wvu.Rows" localSheetId="0" hidden="1">UKE_38_2016!$325:$1048576,UKE_38_2016!$214:$324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4" i="1" l="1"/>
  <c r="F33" i="1"/>
  <c r="G33" i="1"/>
  <c r="E96" i="1" l="1"/>
  <c r="E95" i="1"/>
  <c r="E93" i="1"/>
  <c r="E92" i="1"/>
  <c r="E91" i="1"/>
  <c r="E90" i="1"/>
  <c r="E86" i="1"/>
  <c r="E33" i="1"/>
  <c r="E31" i="1"/>
  <c r="E30" i="1"/>
  <c r="E29" i="1"/>
  <c r="E28" i="1"/>
  <c r="E27" i="1"/>
  <c r="E26" i="1"/>
  <c r="E22" i="1"/>
  <c r="G21" i="1" l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G40" i="1" s="1"/>
  <c r="J21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<sst xmlns="http://schemas.openxmlformats.org/spreadsheetml/2006/main" count="227" uniqueCount="112">
  <si>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</si>
  <si>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</si>
  <si>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</si>
  <si>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</si>
  <si>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</si>
  <si>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</si>
  <si>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</si>
  <si>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</si>
  <si>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</si>
  <si>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</si>
  <si>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</si>
  <si>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</si>
  <si>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</si>
  <si>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</si>
  <si>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</si>
  <si>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</si>
  <si>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</si>
  <si>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</si>
  <si>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</si>
  <si>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</si>
  <si>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</si>
  <si>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</si>
  <si>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</si>
  <si>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</si>
  <si>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</si>
  <si>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</si>
  <si>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</si>
  <si>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</si>
  <si>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</si>
  <si>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</si>
  <si>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</si>
  <si>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</si>
  <si>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</si>
  <si>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</si>
  <si>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</si>
  <si>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</si>
  <si>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</si>
  <si>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</si>
  <si>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</si>
  <si>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</si>
  <si>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</si>
  <si>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</si>
  <si>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</si>
  <si>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</si>
  <si>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</si>
  <si>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</si>
  <si>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</si>
  <si>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</si>
  <si>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</si>
  <si>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</si>
  <si>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</si>
  <si>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</si>
  <si>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</si>
  <si>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</si>
  <si>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</si>
  <si>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</si>
  <si>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</si>
  <si>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</si>
  <si>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</si>
  <si>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</si>
  <si>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</si>
  <si>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</si>
  <si>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</si>
  <si>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</si>
  <si>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</si>
  <si>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</si>
  <si>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</si>
  <si>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</si>
  <si>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</si>
  <si>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</si>
  <si>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</si>
  <si>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</si>
  <si>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</si>
  <si>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</si>
  <si>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</si>
  <si>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</si>
  <si>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</si>
  <si>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</si>
  <si>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</si>
  <si>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</si>
  <si>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</si>
  <si>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</si>
  <si>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</si>
  <si>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</si>
  <si>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</si>
  <si>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</si>
  <si>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</si>
  <si>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</si>
  <si>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</si>
  <si>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</si>
  <si>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</si>
  <si>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</si>
  <si>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</si>
  <si>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</si>
  <si>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</si>
  <si>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</si>
  <si>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</si>
  <si>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</si>
  <si>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</si>
  <si>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</si>
  <si>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</si>
  <si>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</si>
  <si>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forventet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</si>
  <si>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forventet ubenyttet tredjelandskvantum er overført til norsk kvote. Norsk kvote blir da 122 394 tonn. </t>
    </r>
  </si>
  <si>
    <t>LANDET KVANTUM UKE 38</t>
  </si>
  <si>
    <t>LANDET KVANTUM T.O.M UKE 38</t>
  </si>
  <si>
    <t>LANDET KVANTUM T.O.M. UKE 38 2015</t>
  </si>
  <si>
    <r>
      <t xml:space="preserve">3 </t>
    </r>
    <r>
      <rPr>
        <sz val="9"/>
        <color theme="1"/>
        <rFont val="Calibri"/>
        <family val="2"/>
      </rPr>
      <t>Registrert rekreasjonsfiske utgjør 1102 tonn, men det legges til grunn at hele avsetningen tas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</si>
  <si>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</si>
  <si>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</si>
  <si>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57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</si>
  <si>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418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</si>
</sst>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102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104</v>
      </c>
      <c r="G20" s="207" t="s">
        <v>105</v>
      </c>
      <c r="H20" s="207" t="s">
        <v>97</v>
      </c>
      <c r="I20" s="207" t="s">
        <v>74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133880</v>
      </c>
      <c r="F21" s="361">
        <f>F23+F22</f>
        <v>633.81150000000002</v>
      </c>
      <c r="G21" s="361">
        <f>G22+G23</f>
        <v>82020.068800000008</v>
      </c>
      <c r="H21" s="361"/>
      <c r="I21" s="361">
        <f>I23+I22</f>
        <v>51859.931199999999</v>
      </c>
      <c r="J21" s="383">
        <f>J23+J22</f>
        <v>72975.608200000002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f>D22+1122-170</f>
        <v>133130</v>
      </c>
      <c r="F22" s="363">
        <v>633.81150000000002</v>
      </c>
      <c r="G22" s="363">
        <v>81133.337700000004</v>
      </c>
      <c r="H22" s="363"/>
      <c r="I22" s="363">
        <f>E22-G22</f>
        <v>51996.662299999996</v>
      </c>
      <c r="J22" s="384">
        <v>71864.060100000002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/>
      <c r="G23" s="365">
        <v>886.73109999999997</v>
      </c>
      <c r="H23" s="365"/>
      <c r="I23" s="365">
        <f>E23-G23</f>
        <v>-136.73109999999997</v>
      </c>
      <c r="J23" s="385">
        <v>1111.5481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263310</v>
      </c>
      <c r="F24" s="361">
        <f>F32+F31+F25</f>
        <v>657.48030000000006</v>
      </c>
      <c r="G24" s="361">
        <f>G25+G31+G32</f>
        <v>231055.11015000002</v>
      </c>
      <c r="H24" s="361"/>
      <c r="I24" s="361">
        <f>I25+I31+I32</f>
        <v>32254.889849999996</v>
      </c>
      <c r="J24" s="383">
        <f>J25+J31+J32</f>
        <v>246746.76084999999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203462</v>
      </c>
      <c r="F25" s="367">
        <f>F26+F27+F28+F29</f>
        <v>395.51840000000004</v>
      </c>
      <c r="G25" s="367">
        <f>G26+G27+G28+G29</f>
        <v>185396.11975000001</v>
      </c>
      <c r="H25" s="367"/>
      <c r="I25" s="367">
        <f>I26+I27+I28+I29+I30</f>
        <v>18065.880249999995</v>
      </c>
      <c r="J25" s="386">
        <f>J26+J27+J28+J29+J30</f>
        <v>204161.48254999999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f>D26-5951-75</f>
        <v>47190</v>
      </c>
      <c r="F26" s="369">
        <v>113.952</v>
      </c>
      <c r="G26" s="369">
        <v>48122.787100000001</v>
      </c>
      <c r="H26" s="369">
        <v>1175</v>
      </c>
      <c r="I26" s="369">
        <f>E26-G26+H26</f>
        <v>242.21289999999863</v>
      </c>
      <c r="J26" s="387">
        <v>62470.495499999997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f>D27-980-71</f>
        <v>50067</v>
      </c>
      <c r="F27" s="369">
        <v>168.82599999999999</v>
      </c>
      <c r="G27" s="369">
        <v>49929.8289</v>
      </c>
      <c r="H27" s="369">
        <v>1632</v>
      </c>
      <c r="I27" s="369">
        <f>E27-G27+H27</f>
        <v>1769.1710999999996</v>
      </c>
      <c r="J27" s="387">
        <v>53996.110200000003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f>D28+2727-74</f>
        <v>55465</v>
      </c>
      <c r="F28" s="369">
        <v>69.685100000000006</v>
      </c>
      <c r="G28" s="369">
        <v>50893.727050000001</v>
      </c>
      <c r="H28" s="369">
        <v>2761</v>
      </c>
      <c r="I28" s="369">
        <f>E28-G28+H28</f>
        <v>7332.2729499999987</v>
      </c>
      <c r="J28" s="387">
        <v>51473.181349999999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f>D29+161-49</f>
        <v>35428</v>
      </c>
      <c r="F29" s="369">
        <v>43.055300000000003</v>
      </c>
      <c r="G29" s="369">
        <v>36449.776700000002</v>
      </c>
      <c r="H29" s="369">
        <v>1777</v>
      </c>
      <c r="I29" s="369">
        <f>E29-G29+H29</f>
        <v>755.22329999999783</v>
      </c>
      <c r="J29" s="387">
        <v>36221.695500000002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197</v>
      </c>
      <c r="G30" s="369">
        <f>H26+H27+H28+H29</f>
        <v>7345</v>
      </c>
      <c r="H30" s="369"/>
      <c r="I30" s="369">
        <f>E30-G30</f>
        <v>7967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f>D31-113-44</f>
        <v>34415</v>
      </c>
      <c r="F31" s="367">
        <v>214.70699999999999</v>
      </c>
      <c r="G31" s="367">
        <v>18470.252</v>
      </c>
      <c r="H31" s="367"/>
      <c r="I31" s="367">
        <f>E31-G31</f>
        <v>15944.748</v>
      </c>
      <c r="J31" s="386">
        <v>16148.278899999999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25433</v>
      </c>
      <c r="F32" s="367">
        <f>F33</f>
        <v>47.254899999999999</v>
      </c>
      <c r="G32" s="367">
        <f>G33</f>
        <v>27188.738399999998</v>
      </c>
      <c r="H32" s="367"/>
      <c r="I32" s="367">
        <f>I33+I34</f>
        <v>-1755.7383999999984</v>
      </c>
      <c r="J32" s="386">
        <f>J33</f>
        <v>26436.999400000001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f>D33-183-33</f>
        <v>23333</v>
      </c>
      <c r="F33" s="369">
        <f>54.2549-F37</f>
        <v>47.254899999999999</v>
      </c>
      <c r="G33" s="369">
        <f>29615.7384-G37</f>
        <v>27188.738399999998</v>
      </c>
      <c r="H33" s="369">
        <v>890</v>
      </c>
      <c r="I33" s="369">
        <f>E33-G33+H33</f>
        <v>-2965.7383999999984</v>
      </c>
      <c r="J33" s="387">
        <v>26436.999400000001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89</v>
      </c>
      <c r="G34" s="371">
        <f>H33</f>
        <v>890</v>
      </c>
      <c r="H34" s="371"/>
      <c r="I34" s="371">
        <f t="shared" ref="I34:I39" si="0">E34-G34</f>
        <v>1210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/>
      <c r="G35" s="373">
        <v>3297.1520500000001</v>
      </c>
      <c r="H35" s="373"/>
      <c r="I35" s="373">
        <f t="shared" si="0"/>
        <v>702.84794999999986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/>
      <c r="G36" s="373">
        <v>386.75540000000001</v>
      </c>
      <c r="H36" s="373"/>
      <c r="I36" s="373">
        <f t="shared" si="0"/>
        <v>320.24459999999999</v>
      </c>
      <c r="J36" s="389">
        <v>247.66390000000001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7</v>
      </c>
      <c r="G37" s="373">
        <v>2427</v>
      </c>
      <c r="H37" s="373"/>
      <c r="I37" s="373">
        <f t="shared" si="0"/>
        <v>573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4.9695999999999998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/>
      <c r="G39" s="373">
        <v>657.27099999994971</v>
      </c>
      <c r="H39" s="373"/>
      <c r="I39" s="373">
        <f t="shared" si="0"/>
        <v>-657.27099999994971</v>
      </c>
      <c r="J39" s="389">
        <v>559.9493000000366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411897</v>
      </c>
      <c r="F40" s="210">
        <f>F21+F24+F35+F36+F37+F38+F39</f>
        <v>1303.2613999999999</v>
      </c>
      <c r="G40" s="210">
        <f>G21+G24+G35+G36+G37+G38+G39</f>
        <v>326843.35739999998</v>
      </c>
      <c r="H40" s="210">
        <f>H26+H27+H28+H29+H33</f>
        <v>8235</v>
      </c>
      <c r="I40" s="210">
        <f>I21+I24+I35+I36+I37+I38+I39</f>
        <v>85053.64260000005</v>
      </c>
      <c r="J40" s="222">
        <f>J21+J24+J35+J36+J37+J38+J39</f>
        <v>330403.6937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38</v>
      </c>
      <c r="F56" s="207" t="str">
        <f>G20</f>
        <v>LANDET KVANTUM T.O.M UKE 38</v>
      </c>
      <c r="G56" s="207" t="str">
        <f>I20</f>
        <v>RESTKVOTER</v>
      </c>
      <c r="H56" s="208" t="str">
        <f>J20</f>
        <v>LANDET KVANTUM T.O.M. UKE 38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2.0104000000000002</v>
      </c>
      <c r="F57" s="353">
        <v>1218.1452999999999</v>
      </c>
      <c r="G57" s="417"/>
      <c r="H57" s="355">
        <v>1205.8698999999999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>
        <v>27.2959</v>
      </c>
      <c r="F58" s="353">
        <v>1063.6030000000001</v>
      </c>
      <c r="G58" s="418"/>
      <c r="H58" s="355">
        <v>930.59580000000005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0.52339999999999998</v>
      </c>
      <c r="F59" s="354">
        <v>112.247</v>
      </c>
      <c r="G59" s="419"/>
      <c r="H59" s="356">
        <v>94.258700000000005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7.6919000000000004</v>
      </c>
      <c r="F60" s="250">
        <f>F61+F62+F63</f>
        <v>6702.3387999999995</v>
      </c>
      <c r="G60" s="250">
        <f>D60-F60</f>
        <v>-102.33879999999954</v>
      </c>
      <c r="H60" s="257">
        <f>H61+H62+H63</f>
        <v>5854.9249999999993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/>
      <c r="F61" s="246">
        <v>2729.1104999999998</v>
      </c>
      <c r="G61" s="246"/>
      <c r="H61" s="248">
        <v>2347.3267000000001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7.1496000000000004</v>
      </c>
      <c r="F62" s="246">
        <v>2671.6786000000002</v>
      </c>
      <c r="G62" s="246"/>
      <c r="H62" s="248">
        <v>2411.5725000000002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0.5423</v>
      </c>
      <c r="F63" s="256">
        <v>1301.5497</v>
      </c>
      <c r="G63" s="256"/>
      <c r="H63" s="352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8</v>
      </c>
      <c r="F65" s="261">
        <v>502</v>
      </c>
      <c r="G65" s="261"/>
      <c r="H65" s="331">
        <v>300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45.521599999999999</v>
      </c>
      <c r="F66" s="340">
        <f>F57+F58+F59+F60+F64+F65</f>
        <v>9617.7849999999999</v>
      </c>
      <c r="G66" s="214">
        <f>D66-F66</f>
        <v>1587.2150000000001</v>
      </c>
      <c r="H66" s="222">
        <f>H57+H58+H59+H60+H64+H65</f>
        <v>8390.1295999999984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108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109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103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38</v>
      </c>
      <c r="G84" s="207" t="str">
        <f>G20</f>
        <v>LANDET KVANTUM T.O.M UKE 38</v>
      </c>
      <c r="H84" s="207" t="str">
        <f>I20</f>
        <v>RESTKVOTER</v>
      </c>
      <c r="I84" s="208" t="str">
        <f>J20</f>
        <v>LANDET KVANTUM T.O.M. UKE 38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51586</v>
      </c>
      <c r="F85" s="361">
        <f>F87+F86</f>
        <v>198.74539999999999</v>
      </c>
      <c r="G85" s="361">
        <f>G86+G87</f>
        <v>38070.018700000001</v>
      </c>
      <c r="H85" s="361">
        <f>H86+H87</f>
        <v>13515.981300000001</v>
      </c>
      <c r="I85" s="383">
        <f>I86+I87</f>
        <v>25029.8763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f>D86+4561+771</f>
        <v>50836</v>
      </c>
      <c r="F86" s="363">
        <v>198.74539999999999</v>
      </c>
      <c r="G86" s="363">
        <v>37791.063099999999</v>
      </c>
      <c r="H86" s="363">
        <f>E86-G86</f>
        <v>13044.936900000001</v>
      </c>
      <c r="I86" s="384">
        <v>24367.003199999999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/>
      <c r="G87" s="365">
        <v>278.9556</v>
      </c>
      <c r="H87" s="365">
        <f>E87-G87</f>
        <v>471.0444</v>
      </c>
      <c r="I87" s="385">
        <v>662.87310000000002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80624</v>
      </c>
      <c r="F88" s="379">
        <f t="shared" si="1"/>
        <v>629.56869999999992</v>
      </c>
      <c r="G88" s="379">
        <f t="shared" si="1"/>
        <v>49057.225799999993</v>
      </c>
      <c r="H88" s="379">
        <f>H89+H95+H96</f>
        <v>31566.774199999996</v>
      </c>
      <c r="I88" s="390">
        <f t="shared" si="1"/>
        <v>41219.817300000002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59911</v>
      </c>
      <c r="F89" s="367">
        <f>F90+F91+F92+F93+F94</f>
        <v>444.62399999999997</v>
      </c>
      <c r="G89" s="367">
        <f>G90+G91+G92+G93+G94</f>
        <v>39463.159999999996</v>
      </c>
      <c r="H89" s="367">
        <f>H90+H91+H92+H93+H94</f>
        <v>20447.839999999997</v>
      </c>
      <c r="I89" s="386">
        <f>I90+I91+I92+I93</f>
        <v>32984.196600000003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f>D90+1325+262</f>
        <v>15643</v>
      </c>
      <c r="F90" s="369">
        <v>143.04949999999999</v>
      </c>
      <c r="G90" s="369">
        <v>6074.4026000000003</v>
      </c>
      <c r="H90" s="369">
        <f t="shared" ref="H90:H99" si="2">E90-G90</f>
        <v>9568.5973999999987</v>
      </c>
      <c r="I90" s="387">
        <v>7150.7536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f>D91-206+242</f>
        <v>12996</v>
      </c>
      <c r="F91" s="369">
        <v>215.17660000000001</v>
      </c>
      <c r="G91" s="369">
        <v>10204.4746</v>
      </c>
      <c r="H91" s="369">
        <f t="shared" si="2"/>
        <v>2791.5254000000004</v>
      </c>
      <c r="I91" s="387">
        <v>9711.2365000000009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f>D92+1386+275</f>
        <v>16366</v>
      </c>
      <c r="F92" s="369">
        <v>74.163600000000002</v>
      </c>
      <c r="G92" s="369">
        <v>12102.911599999999</v>
      </c>
      <c r="H92" s="369">
        <f t="shared" si="2"/>
        <v>4263.0884000000005</v>
      </c>
      <c r="I92" s="387">
        <v>9867.6352999999999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f>D93+629+152</f>
        <v>8906</v>
      </c>
      <c r="F93" s="369">
        <v>12.234299999999999</v>
      </c>
      <c r="G93" s="369">
        <v>11081.3712</v>
      </c>
      <c r="H93" s="369">
        <f t="shared" si="2"/>
        <v>-2175.3711999999996</v>
      </c>
      <c r="I93" s="387">
        <v>6254.5712000000003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f>D95+261+227</f>
        <v>14072</v>
      </c>
      <c r="F95" s="367">
        <v>108.2312</v>
      </c>
      <c r="G95" s="367">
        <v>7328.5733</v>
      </c>
      <c r="H95" s="367">
        <f t="shared" si="2"/>
        <v>6743.4267</v>
      </c>
      <c r="I95" s="386">
        <v>4964.6175999999996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f>D96+503+101</f>
        <v>6641</v>
      </c>
      <c r="F96" s="381">
        <v>76.713499999999996</v>
      </c>
      <c r="G96" s="381">
        <v>2265.4924999999998</v>
      </c>
      <c r="H96" s="381">
        <f t="shared" si="2"/>
        <v>4375.5074999999997</v>
      </c>
      <c r="I96" s="391">
        <v>3271.0030999999999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25.142399999999999</v>
      </c>
      <c r="H97" s="373">
        <f t="shared" si="2"/>
        <v>347.85759999999999</v>
      </c>
      <c r="I97" s="389">
        <v>35.126600000000003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/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15.362300000000005</v>
      </c>
      <c r="G99" s="373">
        <v>88.289300000004005</v>
      </c>
      <c r="H99" s="373">
        <f t="shared" si="2"/>
        <v>-88.289300000004005</v>
      </c>
      <c r="I99" s="389">
        <v>63.487099999998463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843.67639999999994</v>
      </c>
      <c r="G100" s="237">
        <f>G85+G88+G97+G98+G99</f>
        <v>87540.676200000002</v>
      </c>
      <c r="H100" s="237">
        <f>H85+H88+H97+H98+H99</f>
        <v>45342.323799999998</v>
      </c>
      <c r="I100" s="211">
        <f>I85+I88+I97+I98+I99</f>
        <v>66648.3073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110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38</v>
      </c>
      <c r="F118" s="207" t="str">
        <f>G20</f>
        <v>LANDET KVANTUM T.O.M UKE 38</v>
      </c>
      <c r="G118" s="207" t="str">
        <f>I20</f>
        <v>RESTKVOTER</v>
      </c>
      <c r="H118" s="208" t="str">
        <f>J20</f>
        <v>LANDET KVANTUM T.O.M. UKE 38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1094.6784</v>
      </c>
      <c r="F119" s="250">
        <f>F120+F121+F122</f>
        <v>28055.519400000001</v>
      </c>
      <c r="G119" s="250">
        <f>G120+G121+G122</f>
        <v>16844.480599999999</v>
      </c>
      <c r="H119" s="257">
        <f>H120+H121+H122</f>
        <v>34709.1181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1094.6784</v>
      </c>
      <c r="F120" s="254">
        <v>23902.939900000001</v>
      </c>
      <c r="G120" s="254">
        <f>D120-F120</f>
        <v>12017.060099999999</v>
      </c>
      <c r="H120" s="258">
        <v>29996.753199999999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/>
      <c r="F121" s="254">
        <v>4152.5794999999998</v>
      </c>
      <c r="G121" s="254">
        <f>D121-F121</f>
        <v>4327.4205000000002</v>
      </c>
      <c r="H121" s="258">
        <v>4712.3648999999996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742.61300000000006</v>
      </c>
      <c r="F123" s="332">
        <v>27498.5046</v>
      </c>
      <c r="G123" s="332">
        <f>D123-F123</f>
        <v>2838.4953999999998</v>
      </c>
      <c r="H123" s="336">
        <v>28746.956099999999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957.89459999999997</v>
      </c>
      <c r="F124" s="247">
        <f>F133+F130+F125</f>
        <v>39917.290299999993</v>
      </c>
      <c r="G124" s="247">
        <f>D124-F124</f>
        <v>6195.7097000000067</v>
      </c>
      <c r="H124" s="249">
        <f>H125+H130+H133</f>
        <v>35315.58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687.44349999999997</v>
      </c>
      <c r="F125" s="333">
        <f>F126+F127+F129+F128</f>
        <v>30708.487699999998</v>
      </c>
      <c r="G125" s="333">
        <f>G126+G127+G128+G129</f>
        <v>3876.5123000000003</v>
      </c>
      <c r="H125" s="337">
        <f>H126+H127+H128+H129</f>
        <v>25163.064600000002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372.60829999999999</v>
      </c>
      <c r="F126" s="246">
        <v>5542.1462000000001</v>
      </c>
      <c r="G126" s="246">
        <f t="shared" ref="G126:G129" si="4">D126-F126</f>
        <v>4245.8537999999999</v>
      </c>
      <c r="H126" s="248">
        <v>4113.5099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97.939800000000005</v>
      </c>
      <c r="F127" s="246">
        <v>7867.2389000000003</v>
      </c>
      <c r="G127" s="246">
        <f t="shared" si="4"/>
        <v>1124.7610999999997</v>
      </c>
      <c r="H127" s="248">
        <v>6998.7129000000004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128.7338</v>
      </c>
      <c r="F128" s="246">
        <v>9859.5015999999996</v>
      </c>
      <c r="G128" s="246">
        <f t="shared" si="4"/>
        <v>-902.5015999999996</v>
      </c>
      <c r="H128" s="248">
        <v>7721.7875000000004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88.161600000000007</v>
      </c>
      <c r="F129" s="246">
        <v>7439.6009999999997</v>
      </c>
      <c r="G129" s="246">
        <f t="shared" si="4"/>
        <v>-591.60099999999966</v>
      </c>
      <c r="H129" s="248">
        <v>6329.0542999999998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f>E131+E132</f>
        <v>3.7368000000000001</v>
      </c>
      <c r="F130" s="251">
        <f>F131+F132</f>
        <v>3876.0801999999999</v>
      </c>
      <c r="G130" s="251">
        <f>D130-F130</f>
        <v>1195.9198000000001</v>
      </c>
      <c r="H130" s="260">
        <f>H131+H132</f>
        <v>4780.5776999999998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3.7368000000000001</v>
      </c>
      <c r="F131" s="334">
        <v>3876.0801999999999</v>
      </c>
      <c r="G131" s="334"/>
      <c r="H131" s="338">
        <v>4780.5776999999998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266.71429999999998</v>
      </c>
      <c r="F133" s="287">
        <v>5332.7223999999997</v>
      </c>
      <c r="G133" s="287">
        <f>D133-F133</f>
        <v>1123.2776000000003</v>
      </c>
      <c r="H133" s="298">
        <v>5371.9377000000004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/>
      <c r="F134" s="335">
        <v>5.2873999999999999</v>
      </c>
      <c r="G134" s="335">
        <f>D134-F134</f>
        <v>244.71260000000001</v>
      </c>
      <c r="H134" s="339">
        <v>4.5955000000000004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27.235900000000001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>
        <v>22.756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6.3458000000000538</v>
      </c>
      <c r="F137" s="261">
        <v>172.03130000000237</v>
      </c>
      <c r="G137" s="261">
        <f>D137-F137</f>
        <v>-172.03130000000237</v>
      </c>
      <c r="H137" s="331">
        <v>199.8914999999979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2828.7677000000003</v>
      </c>
      <c r="F138" s="214">
        <f>F119+F123+F124+F134+F135+F136+F137</f>
        <v>97818.86</v>
      </c>
      <c r="G138" s="214">
        <f>G119+G123+G124+G134+G135+G136+G137</f>
        <v>26131.140000000003</v>
      </c>
      <c r="H138" s="222">
        <f>H119+H123+H124+H134+H135+H136+H137</f>
        <v>100998.89719999999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38</v>
      </c>
      <c r="F156" s="72" t="str">
        <f>G20</f>
        <v>LANDET KVANTUM T.O.M UKE 38</v>
      </c>
      <c r="G156" s="72" t="str">
        <f>I20</f>
        <v>RESTKVOTER</v>
      </c>
      <c r="H156" s="95" t="str">
        <f>J20</f>
        <v>LANDET KVANTUM T.O.M. UKE 38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3.556</v>
      </c>
      <c r="F157" s="196">
        <v>16022.775900000001</v>
      </c>
      <c r="G157" s="196">
        <f>D157-F157</f>
        <v>1464.2240999999995</v>
      </c>
      <c r="H157" s="234">
        <v>17943.143400000001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>
        <v>9</v>
      </c>
      <c r="F158" s="196">
        <v>29</v>
      </c>
      <c r="G158" s="196">
        <f>D158-F158</f>
        <v>71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12.556000000000001</v>
      </c>
      <c r="F160" s="198">
        <f>SUM(F157:F159)</f>
        <v>16051.775900000001</v>
      </c>
      <c r="G160" s="198">
        <f>D160-F160</f>
        <v>1548.2240999999995</v>
      </c>
      <c r="H160" s="221">
        <f>SUM(H157:H159)</f>
        <v>17952.143400000001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38</v>
      </c>
      <c r="F176" s="72" t="str">
        <f>G20</f>
        <v>LANDET KVANTUM T.O.M UKE 38</v>
      </c>
      <c r="G176" s="72" t="str">
        <f>I20</f>
        <v>RESTKVOTER</v>
      </c>
      <c r="H176" s="95" t="str">
        <f>J20</f>
        <v>LANDET KVANTUM T.O.M. UKE 38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201.56720000000001</v>
      </c>
      <c r="F177" s="344">
        <f>F178+F179+F180+F181</f>
        <v>22088.383399999999</v>
      </c>
      <c r="G177" s="344">
        <f>G178+G179+G180+G181</f>
        <v>-2066.3833999999997</v>
      </c>
      <c r="H177" s="349">
        <f>H178+H179+H180+H181</f>
        <v>22155.179100000001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>
        <v>26.5932</v>
      </c>
      <c r="F178" s="342">
        <v>14171.9913</v>
      </c>
      <c r="G178" s="342">
        <f t="shared" ref="G178:G183" si="5">D178-F178</f>
        <v>-3205.9912999999997</v>
      </c>
      <c r="H178" s="347">
        <v>14545.507100000001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/>
      <c r="F179" s="342">
        <v>1640.9031</v>
      </c>
      <c r="G179" s="342">
        <f t="shared" si="5"/>
        <v>1213.0969</v>
      </c>
      <c r="H179" s="347">
        <v>1935.9201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104.7092</v>
      </c>
      <c r="F180" s="342">
        <v>2558.6442000000002</v>
      </c>
      <c r="G180" s="342">
        <f t="shared" si="5"/>
        <v>-1132.6442000000002</v>
      </c>
      <c r="H180" s="347">
        <v>3106.1088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70.264799999999994</v>
      </c>
      <c r="F181" s="342">
        <v>3716.8447999999999</v>
      </c>
      <c r="G181" s="342">
        <f t="shared" si="5"/>
        <v>1059.1552000000001</v>
      </c>
      <c r="H181" s="347">
        <v>2567.6430999999998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3.8079999999999998</v>
      </c>
      <c r="F182" s="343">
        <v>2289.364</v>
      </c>
      <c r="G182" s="343">
        <f t="shared" si="5"/>
        <v>3210.636</v>
      </c>
      <c r="H182" s="348">
        <v>4183.3612000000003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214.34530000000001</v>
      </c>
      <c r="F183" s="344">
        <v>2773.5137</v>
      </c>
      <c r="G183" s="344">
        <f t="shared" si="5"/>
        <v>5226.4863000000005</v>
      </c>
      <c r="H183" s="349">
        <v>3885.2943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>
        <v>60.520800000000001</v>
      </c>
      <c r="F184" s="342">
        <v>1104.4679000000001</v>
      </c>
      <c r="G184" s="342"/>
      <c r="H184" s="347">
        <v>1840.1731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153.8245</v>
      </c>
      <c r="F185" s="345">
        <f>F183-F184</f>
        <v>1669.0457999999999</v>
      </c>
      <c r="G185" s="345"/>
      <c r="H185" s="350">
        <f>H183-H184</f>
        <v>2045.1212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/>
      <c r="F186" s="346"/>
      <c r="G186" s="346">
        <f>D186-F186</f>
        <v>10</v>
      </c>
      <c r="H186" s="351">
        <v>3.1985999999999999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4</v>
      </c>
      <c r="F187" s="343">
        <v>78</v>
      </c>
      <c r="G187" s="343">
        <f>D187-F187</f>
        <v>-78</v>
      </c>
      <c r="H187" s="348">
        <v>45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423.72050000000002</v>
      </c>
      <c r="F188" s="214">
        <f>F177+F182+F183+F186+F187</f>
        <v>27229.2611</v>
      </c>
      <c r="G188" s="214">
        <f>G177+G182+G183+G186+G187</f>
        <v>6302.7389000000003</v>
      </c>
      <c r="H188" s="211">
        <f>H177+H182+H183+H186+H187</f>
        <v>30272.033200000002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38</v>
      </c>
      <c r="F205" s="72" t="str">
        <f>G20</f>
        <v>LANDET KVANTUM T.O.M UKE 38</v>
      </c>
      <c r="G205" s="72" t="str">
        <f>I20</f>
        <v>RESTKVOTER</v>
      </c>
      <c r="H205" s="95" t="str">
        <f>J20</f>
        <v>LANDET KVANTUM T.O.M. UKE 38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23.239599999999999</v>
      </c>
      <c r="F206" s="196">
        <v>1109.2156</v>
      </c>
      <c r="G206" s="196"/>
      <c r="H206" s="234">
        <v>951.64850000000001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147.7499</v>
      </c>
      <c r="F207" s="196">
        <v>3422.8937999999998</v>
      </c>
      <c r="G207" s="196"/>
      <c r="H207" s="234">
        <v>3009.4065999999998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59</v>
      </c>
      <c r="G209" s="197"/>
      <c r="H209" s="235">
        <v>35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170.98949999999999</v>
      </c>
      <c r="F210" s="198">
        <f>SUM(F206:F209)</f>
        <v>4591.1093999999994</v>
      </c>
      <c r="G210" s="198">
        <f>D210-F210</f>
        <v>1433.8906000000006</v>
      </c>
      <c r="H210" s="221">
        <f>H206+H207+H208+H209</f>
        <v>4001.9443999999994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38
&amp;"-,Normal"&amp;11(iht. motatte landings- og sluttsedler fra fiskesalgslagene; alle tallstørrelser i hele tonn)&amp;R27.09.2016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UKE_38_2016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2016-09-28T06:39:15Z</dcterms:modified>
</cp:coreProperties>
</file>