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LON-Internett-skal offentliggjøres\"/>
    </mc:Choice>
  </mc:AlternateContent>
  <bookViews>
    <workbookView xWindow="0" yWindow="60" windowWidth="15195" windowHeight="8445"/>
  </bookViews>
  <sheets>
    <sheet name="Forklaring" sheetId="1" r:id="rId1"/>
    <sheet name="Rogaland og øvrige fylker" sheetId="2" r:id="rId2"/>
  </sheets>
  <calcPr calcId="162913"/>
</workbook>
</file>

<file path=xl/calcChain.xml><?xml version="1.0" encoding="utf-8"?>
<calcChain xmlns="http://schemas.openxmlformats.org/spreadsheetml/2006/main">
  <c r="G67" i="2" l="1"/>
  <c r="H67" i="2"/>
  <c r="I67" i="2"/>
  <c r="J67" i="2"/>
  <c r="K67" i="2"/>
  <c r="L67" i="2"/>
  <c r="M67" i="2"/>
  <c r="N67" i="2"/>
  <c r="M65" i="2"/>
  <c r="N65" i="2"/>
  <c r="O88" i="2"/>
  <c r="I59" i="2"/>
  <c r="J59" i="2"/>
  <c r="K59" i="2"/>
  <c r="L59" i="2"/>
  <c r="M59" i="2"/>
  <c r="N59" i="2"/>
  <c r="D55" i="2"/>
  <c r="E55" i="2"/>
  <c r="F55" i="2"/>
  <c r="G55" i="2"/>
  <c r="H55" i="2"/>
  <c r="I55" i="2"/>
  <c r="J55" i="2"/>
  <c r="K55" i="2"/>
  <c r="L55" i="2"/>
  <c r="M55" i="2"/>
  <c r="N55" i="2"/>
  <c r="O126" i="2"/>
  <c r="O125" i="2"/>
  <c r="O124" i="2"/>
  <c r="O123" i="2"/>
  <c r="O122" i="2"/>
  <c r="O121" i="2"/>
  <c r="O120" i="2"/>
  <c r="O119" i="2"/>
  <c r="O118" i="2"/>
  <c r="O92" i="2" l="1"/>
  <c r="O87" i="2"/>
  <c r="O127" i="2"/>
  <c r="O86" i="2"/>
  <c r="O89" i="2"/>
  <c r="O85" i="2"/>
  <c r="O84" i="2"/>
  <c r="O91" i="2"/>
  <c r="N76" i="2"/>
  <c r="N78" i="2" s="1"/>
  <c r="N70" i="2"/>
  <c r="N41" i="2"/>
  <c r="N35" i="2"/>
  <c r="N37" i="2" s="1"/>
  <c r="N23" i="2"/>
  <c r="N126" i="2"/>
  <c r="N125" i="2"/>
  <c r="N124" i="2"/>
  <c r="N123" i="2"/>
  <c r="N122" i="2"/>
  <c r="N121" i="2"/>
  <c r="N120" i="2"/>
  <c r="N119" i="2"/>
  <c r="N118" i="2"/>
  <c r="N109" i="2"/>
  <c r="N110" i="2" s="1"/>
  <c r="N107" i="2"/>
  <c r="N105" i="2"/>
  <c r="N104" i="2"/>
  <c r="N100" i="2"/>
  <c r="N101" i="2" s="1"/>
  <c r="N87" i="2"/>
  <c r="O90" i="2" l="1"/>
  <c r="N43" i="2"/>
  <c r="N89" i="2"/>
  <c r="N127" i="2"/>
  <c r="N91" i="2"/>
  <c r="N92" i="2"/>
  <c r="N90" i="2"/>
  <c r="N84" i="2"/>
  <c r="N88" i="2"/>
  <c r="N86" i="2"/>
  <c r="N85" i="2"/>
  <c r="M118" i="2"/>
  <c r="M119" i="2"/>
  <c r="M120" i="2"/>
  <c r="M121" i="2"/>
  <c r="M127" i="2" s="1"/>
  <c r="M122" i="2"/>
  <c r="M123" i="2"/>
  <c r="M124" i="2"/>
  <c r="M125" i="2"/>
  <c r="M126" i="2"/>
  <c r="K109" i="2"/>
  <c r="L109" i="2"/>
  <c r="L110" i="2" s="1"/>
  <c r="M109" i="2"/>
  <c r="K110" i="2"/>
  <c r="M110" i="2"/>
  <c r="K104" i="2"/>
  <c r="L104" i="2"/>
  <c r="M104" i="2"/>
  <c r="K105" i="2"/>
  <c r="L105" i="2"/>
  <c r="M105" i="2"/>
  <c r="K106" i="2"/>
  <c r="L106" i="2"/>
  <c r="K107" i="2"/>
  <c r="L107" i="2"/>
  <c r="M107" i="2"/>
  <c r="K100" i="2"/>
  <c r="L100" i="2"/>
  <c r="L101" i="2" s="1"/>
  <c r="M100" i="2"/>
  <c r="M101" i="2" s="1"/>
  <c r="K101" i="2"/>
  <c r="L76" i="2"/>
  <c r="M76" i="2"/>
  <c r="L65" i="2"/>
  <c r="L70" i="2"/>
  <c r="L78" i="2" s="1"/>
  <c r="L41" i="2"/>
  <c r="M41" i="2"/>
  <c r="L43" i="2"/>
  <c r="M43" i="2"/>
  <c r="L37" i="2"/>
  <c r="M37" i="2"/>
  <c r="L35" i="2"/>
  <c r="M35" i="2"/>
  <c r="L23" i="2"/>
  <c r="M23" i="2"/>
  <c r="M85" i="2" s="1"/>
  <c r="M86" i="2"/>
  <c r="M87" i="2"/>
  <c r="M88" i="2"/>
  <c r="M89" i="2"/>
  <c r="M70" i="2" l="1"/>
  <c r="M84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L127" i="2" s="1"/>
  <c r="K126" i="2"/>
  <c r="L126" i="2"/>
  <c r="K127" i="2"/>
  <c r="L84" i="2"/>
  <c r="L85" i="2"/>
  <c r="L86" i="2"/>
  <c r="L87" i="2"/>
  <c r="L88" i="2"/>
  <c r="L89" i="2"/>
  <c r="L90" i="2"/>
  <c r="L91" i="2"/>
  <c r="L92" i="2"/>
  <c r="M78" i="2" l="1"/>
  <c r="M90" i="2" s="1"/>
  <c r="J104" i="2"/>
  <c r="K65" i="2"/>
  <c r="K41" i="2"/>
  <c r="K35" i="2"/>
  <c r="K23" i="2"/>
  <c r="K37" i="2" s="1"/>
  <c r="K76" i="2"/>
  <c r="M91" i="2" l="1"/>
  <c r="M92" i="2"/>
  <c r="K88" i="2"/>
  <c r="K87" i="2"/>
  <c r="K43" i="2"/>
  <c r="K86" i="2"/>
  <c r="K85" i="2"/>
  <c r="K89" i="2"/>
  <c r="K70" i="2"/>
  <c r="J100" i="2"/>
  <c r="J101" i="2" s="1"/>
  <c r="J41" i="2"/>
  <c r="J35" i="2"/>
  <c r="J23" i="2"/>
  <c r="J126" i="2"/>
  <c r="J125" i="2"/>
  <c r="J124" i="2"/>
  <c r="J123" i="2"/>
  <c r="J122" i="2"/>
  <c r="J121" i="2"/>
  <c r="J120" i="2"/>
  <c r="J119" i="2"/>
  <c r="J118" i="2"/>
  <c r="J109" i="2"/>
  <c r="J110" i="2" s="1"/>
  <c r="J107" i="2"/>
  <c r="J106" i="2"/>
  <c r="J105" i="2"/>
  <c r="J76" i="2"/>
  <c r="J65" i="2"/>
  <c r="J88" i="2" s="1"/>
  <c r="K84" i="2" l="1"/>
  <c r="K78" i="2"/>
  <c r="J37" i="2"/>
  <c r="J43" i="2" s="1"/>
  <c r="J70" i="2"/>
  <c r="J78" i="2" s="1"/>
  <c r="J91" i="2" s="1"/>
  <c r="J127" i="2"/>
  <c r="J87" i="2"/>
  <c r="I126" i="2"/>
  <c r="I125" i="2"/>
  <c r="I124" i="2"/>
  <c r="I123" i="2"/>
  <c r="I122" i="2"/>
  <c r="I121" i="2"/>
  <c r="I120" i="2"/>
  <c r="I119" i="2"/>
  <c r="I118" i="2"/>
  <c r="I109" i="2"/>
  <c r="I110" i="2" s="1"/>
  <c r="I107" i="2"/>
  <c r="I106" i="2"/>
  <c r="I105" i="2"/>
  <c r="I104" i="2"/>
  <c r="I100" i="2"/>
  <c r="I101" i="2" s="1"/>
  <c r="I76" i="2"/>
  <c r="I65" i="2"/>
  <c r="I88" i="2" s="1"/>
  <c r="I41" i="2"/>
  <c r="I35" i="2"/>
  <c r="I23" i="2"/>
  <c r="J86" i="2" l="1"/>
  <c r="K92" i="2"/>
  <c r="K91" i="2"/>
  <c r="J85" i="2"/>
  <c r="K90" i="2"/>
  <c r="J89" i="2"/>
  <c r="J84" i="2"/>
  <c r="J90" i="2"/>
  <c r="J92" i="2"/>
  <c r="I37" i="2"/>
  <c r="I43" i="2" s="1"/>
  <c r="I70" i="2"/>
  <c r="I78" i="2" s="1"/>
  <c r="I127" i="2"/>
  <c r="I87" i="2"/>
  <c r="H59" i="2"/>
  <c r="E100" i="2"/>
  <c r="E101" i="2" s="1"/>
  <c r="F100" i="2"/>
  <c r="F101" i="2" s="1"/>
  <c r="G100" i="2"/>
  <c r="G101" i="2" s="1"/>
  <c r="H100" i="2"/>
  <c r="H101" i="2" s="1"/>
  <c r="F59" i="2"/>
  <c r="G59" i="2"/>
  <c r="H126" i="2"/>
  <c r="H125" i="2"/>
  <c r="H124" i="2"/>
  <c r="H123" i="2"/>
  <c r="H122" i="2"/>
  <c r="H121" i="2"/>
  <c r="H120" i="2"/>
  <c r="H119" i="2"/>
  <c r="H118" i="2"/>
  <c r="H109" i="2"/>
  <c r="H110" i="2" s="1"/>
  <c r="H107" i="2"/>
  <c r="H106" i="2"/>
  <c r="H105" i="2"/>
  <c r="H104" i="2"/>
  <c r="H76" i="2"/>
  <c r="H65" i="2"/>
  <c r="H87" i="2" s="1"/>
  <c r="H41" i="2"/>
  <c r="H35" i="2"/>
  <c r="H23" i="2"/>
  <c r="G118" i="2"/>
  <c r="G119" i="2"/>
  <c r="G120" i="2"/>
  <c r="G121" i="2"/>
  <c r="G122" i="2"/>
  <c r="G123" i="2"/>
  <c r="G124" i="2"/>
  <c r="G125" i="2"/>
  <c r="G126" i="2"/>
  <c r="G104" i="2"/>
  <c r="G105" i="2"/>
  <c r="G106" i="2"/>
  <c r="G107" i="2"/>
  <c r="G109" i="2"/>
  <c r="G110" i="2" s="1"/>
  <c r="G76" i="2"/>
  <c r="G65" i="2"/>
  <c r="G41" i="2"/>
  <c r="G35" i="2"/>
  <c r="G23" i="2"/>
  <c r="F118" i="2"/>
  <c r="F119" i="2"/>
  <c r="F120" i="2"/>
  <c r="F121" i="2"/>
  <c r="F122" i="2"/>
  <c r="F123" i="2"/>
  <c r="F124" i="2"/>
  <c r="F125" i="2"/>
  <c r="F126" i="2"/>
  <c r="E104" i="2"/>
  <c r="F104" i="2"/>
  <c r="E105" i="2"/>
  <c r="F105" i="2"/>
  <c r="E106" i="2"/>
  <c r="F106" i="2"/>
  <c r="E107" i="2"/>
  <c r="F107" i="2"/>
  <c r="E109" i="2"/>
  <c r="E110" i="2" s="1"/>
  <c r="F109" i="2"/>
  <c r="F110" i="2" s="1"/>
  <c r="F76" i="2"/>
  <c r="F65" i="2"/>
  <c r="F88" i="2" s="1"/>
  <c r="F41" i="2"/>
  <c r="F35" i="2"/>
  <c r="F23" i="2"/>
  <c r="E126" i="2"/>
  <c r="E125" i="2"/>
  <c r="E124" i="2"/>
  <c r="E123" i="2"/>
  <c r="E122" i="2"/>
  <c r="E121" i="2"/>
  <c r="E120" i="2"/>
  <c r="E119" i="2"/>
  <c r="E118" i="2"/>
  <c r="D100" i="2"/>
  <c r="D101" i="2" s="1"/>
  <c r="C100" i="2"/>
  <c r="C101" i="2" s="1"/>
  <c r="E76" i="2"/>
  <c r="E65" i="2"/>
  <c r="E87" i="2" s="1"/>
  <c r="E59" i="2"/>
  <c r="E41" i="2"/>
  <c r="E35" i="2"/>
  <c r="E23" i="2"/>
  <c r="C35" i="2"/>
  <c r="D35" i="2"/>
  <c r="D76" i="2"/>
  <c r="D65" i="2"/>
  <c r="D59" i="2"/>
  <c r="C76" i="2"/>
  <c r="C65" i="2"/>
  <c r="C55" i="2"/>
  <c r="C59" i="2" s="1"/>
  <c r="D23" i="2"/>
  <c r="C23" i="2"/>
  <c r="I89" i="2" l="1"/>
  <c r="I85" i="2"/>
  <c r="I86" i="2"/>
  <c r="I84" i="2"/>
  <c r="I92" i="2"/>
  <c r="I91" i="2"/>
  <c r="I90" i="2"/>
  <c r="G127" i="2"/>
  <c r="H70" i="2"/>
  <c r="H78" i="2" s="1"/>
  <c r="F37" i="2"/>
  <c r="F127" i="2"/>
  <c r="G37" i="2"/>
  <c r="G43" i="2" s="1"/>
  <c r="G70" i="2"/>
  <c r="G88" i="2"/>
  <c r="D67" i="2"/>
  <c r="D70" i="2" s="1"/>
  <c r="D78" i="2" s="1"/>
  <c r="E67" i="2"/>
  <c r="E70" i="2" s="1"/>
  <c r="E78" i="2" s="1"/>
  <c r="F87" i="2"/>
  <c r="G87" i="2"/>
  <c r="F67" i="2"/>
  <c r="H37" i="2"/>
  <c r="H43" i="2" s="1"/>
  <c r="H127" i="2"/>
  <c r="H88" i="2"/>
  <c r="E37" i="2"/>
  <c r="E88" i="2"/>
  <c r="E127" i="2"/>
  <c r="D37" i="2"/>
  <c r="D43" i="2" s="1"/>
  <c r="C67" i="2"/>
  <c r="C70" i="2" s="1"/>
  <c r="C78" i="2" s="1"/>
  <c r="C37" i="2"/>
  <c r="C43" i="2" s="1"/>
  <c r="D107" i="2"/>
  <c r="C107" i="2"/>
  <c r="C126" i="2"/>
  <c r="C125" i="2"/>
  <c r="C124" i="2"/>
  <c r="C123" i="2"/>
  <c r="C122" i="2"/>
  <c r="C121" i="2"/>
  <c r="C120" i="2"/>
  <c r="C119" i="2"/>
  <c r="C118" i="2"/>
  <c r="C109" i="2"/>
  <c r="C110" i="2" s="1"/>
  <c r="C106" i="2"/>
  <c r="C105" i="2"/>
  <c r="C104" i="2"/>
  <c r="D109" i="2"/>
  <c r="D110" i="2" s="1"/>
  <c r="D106" i="2"/>
  <c r="D105" i="2"/>
  <c r="D104" i="2"/>
  <c r="D118" i="2"/>
  <c r="D119" i="2"/>
  <c r="D120" i="2"/>
  <c r="D121" i="2"/>
  <c r="D122" i="2"/>
  <c r="D123" i="2"/>
  <c r="D124" i="2"/>
  <c r="D125" i="2"/>
  <c r="D126" i="2"/>
  <c r="D87" i="2"/>
  <c r="C87" i="2"/>
  <c r="C88" i="2"/>
  <c r="D88" i="2"/>
  <c r="C86" i="2" l="1"/>
  <c r="G89" i="2"/>
  <c r="C84" i="2"/>
  <c r="C89" i="2"/>
  <c r="H89" i="2"/>
  <c r="G84" i="2"/>
  <c r="F86" i="2"/>
  <c r="F89" i="2"/>
  <c r="F85" i="2"/>
  <c r="F43" i="2"/>
  <c r="C127" i="2"/>
  <c r="G85" i="2"/>
  <c r="G86" i="2"/>
  <c r="H84" i="2"/>
  <c r="C85" i="2"/>
  <c r="H86" i="2"/>
  <c r="H85" i="2"/>
  <c r="F70" i="2"/>
  <c r="F84" i="2"/>
  <c r="G78" i="2"/>
  <c r="G90" i="2" s="1"/>
  <c r="H91" i="2"/>
  <c r="H92" i="2"/>
  <c r="H90" i="2"/>
  <c r="E91" i="2"/>
  <c r="E92" i="2"/>
  <c r="E90" i="2"/>
  <c r="E43" i="2"/>
  <c r="E89" i="2"/>
  <c r="E85" i="2"/>
  <c r="E86" i="2"/>
  <c r="E84" i="2"/>
  <c r="C92" i="2"/>
  <c r="D127" i="2"/>
  <c r="D86" i="2"/>
  <c r="D89" i="2"/>
  <c r="D85" i="2"/>
  <c r="D84" i="2"/>
  <c r="F78" i="2" l="1"/>
  <c r="G92" i="2"/>
  <c r="G91" i="2"/>
  <c r="C91" i="2"/>
  <c r="C90" i="2"/>
  <c r="D91" i="2"/>
  <c r="D92" i="2"/>
  <c r="D90" i="2"/>
  <c r="F91" i="2" l="1"/>
  <c r="F92" i="2"/>
  <c r="F90" i="2"/>
</calcChain>
</file>

<file path=xl/sharedStrings.xml><?xml version="1.0" encoding="utf-8"?>
<sst xmlns="http://schemas.openxmlformats.org/spreadsheetml/2006/main" count="192" uniqueCount="116">
  <si>
    <t>Kilde: Fiskeridirektoratet</t>
  </si>
  <si>
    <t>Antall selskaper i undersøkelsen</t>
  </si>
  <si>
    <t>stk</t>
  </si>
  <si>
    <t>%</t>
  </si>
  <si>
    <t>kr</t>
  </si>
  <si>
    <t>Salg av smolt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</si>
  <si>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</si>
  <si>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</si>
  <si>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</si>
  <si>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</si>
  <si>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</si>
  <si>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</si>
  <si>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</si>
  <si>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</si>
  <si>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</si>
  <si>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</si>
  <si>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Overskuddsgrad</t>
  </si>
  <si>
    <t>Antall tillatelser i undersøkelsen</t>
  </si>
  <si>
    <t>undersøkelsen.</t>
  </si>
  <si>
    <t xml:space="preserve">I lønnsomhetsundersøkelsen fokuseres det på størrelsesnøytral resultatbegrep som driftsmargin, </t>
  </si>
  <si>
    <t>i perioden.</t>
  </si>
  <si>
    <t>Sum varige driftsmidler</t>
  </si>
  <si>
    <t>Salg av yngel</t>
  </si>
  <si>
    <t>Salg av rogn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</si>
  <si>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</si>
  <si>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</si>
  <si>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</si>
  <si>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</si>
  <si>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(smolt og yngel)</t>
  </si>
  <si>
    <t>Forklaring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</si>
  <si>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</si>
  <si>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</si>
  <si>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</si>
  <si>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</si>
  <si>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t>Utvalget</t>
  </si>
  <si>
    <t>Beregnede nøkkeltall</t>
  </si>
  <si>
    <t>Andel yngel av totalt salg</t>
  </si>
  <si>
    <t>Salg og andre lønnsomhetsmål</t>
  </si>
  <si>
    <t>Sum anleggsmidler</t>
  </si>
  <si>
    <t>Sum omløpsmidler</t>
  </si>
  <si>
    <t>Sum eiendeler</t>
  </si>
  <si>
    <t>Sum gjeld</t>
  </si>
  <si>
    <t>Sum gjeld og egenkapital</t>
  </si>
  <si>
    <t>Balanseregnskap</t>
  </si>
  <si>
    <t>Sum driftsinntekter</t>
  </si>
  <si>
    <t>Sum driftskostnader</t>
  </si>
  <si>
    <t>Driftsresultat</t>
  </si>
  <si>
    <t>Netto finansposter</t>
  </si>
  <si>
    <t>Ord. resultat før skattekostnad</t>
  </si>
  <si>
    <t>Resultatregnskap</t>
  </si>
  <si>
    <t>fortjeneste pr. stk, salgspris pr. stk og produksjonskostnad pr. stk.</t>
  </si>
  <si>
    <t>Produksjonsverdi pr. årsverk</t>
  </si>
  <si>
    <t>Salgspris pr. stk solgt yngel</t>
  </si>
  <si>
    <t>Salgspris pr. stk solgt yngel og smolt</t>
  </si>
  <si>
    <t>Salgspris pr. stk solgt smolt</t>
  </si>
  <si>
    <t>Salg av fisk pr. årsverk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</si>
  <si>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</si>
  <si>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</si>
  <si>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</si>
  <si>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</si>
  <si>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</si>
  <si>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</si>
  <si>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</si>
  <si>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</si>
  <si>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</si>
  <si>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>Gjennomsnittsresultater for hele landet</t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</si>
  <si>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</si>
  <si>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</si>
  <si>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</si>
  <si>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</si>
  <si>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</si>
  <si>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</si>
  <si>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</si>
  <si>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</si>
  <si>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</si>
  <si>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</si>
  <si>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</si>
  <si>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</si>
  <si>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</si>
  <si>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</si>
  <si>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</si>
  <si>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</si>
  <si>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</si>
  <si>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Anleggsmidler:</t>
  </si>
  <si>
    <t>Sum immaterielle eiendeler</t>
  </si>
  <si>
    <t>Bygninger og annen fast eiendom</t>
  </si>
  <si>
    <t>Produksjonsutstyr</t>
  </si>
  <si>
    <t>Driftsløsøre</t>
  </si>
  <si>
    <t>Sum finansielle anleggsmidler</t>
  </si>
  <si>
    <t>Omløpsmidler:</t>
  </si>
  <si>
    <t>Varer</t>
  </si>
  <si>
    <t>Fordringer og investeringer</t>
  </si>
  <si>
    <t>Bankinnskudd og kontanter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</si>
  <si>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</si>
  <si>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</si>
  <si>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</si>
  <si>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</si>
  <si>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</si>
  <si>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</si>
  <si>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Beregnede kostnader pr. stk solgt fisk (yngel og smolt)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</si>
  <si>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</si>
  <si>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</si>
  <si>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</si>
  <si>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</si>
  <si>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</si>
  <si>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</si>
  <si>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</si>
  <si>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</si>
  <si>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</si>
  <si>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t xml:space="preserve">Produksjonskostnad pr.stk 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</si>
  <si>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</si>
  <si>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t>Lønnsomhetsundersøkelse for produksjon av laks og regnbueørret - settefiskproduksjon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</si>
  <si>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</si>
  <si>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Gjennomsnittstall pr. selskap i Rogaland, Agder, Vestfold og Telemark</t>
  </si>
  <si>
    <t>Oppdatert: 18. november 2021</t>
  </si>
  <si>
    <t>Oppdatert pr. 18.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</si>
</sst>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23AEB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84BD0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1" fillId="0" borderId="0" xfId="0" applyFont="1" applyBorder="1"/>
    <xf numFmtId="0" fontId="10" fillId="0" borderId="0" xfId="0" applyFont="1"/>
    <xf numFmtId="0" fontId="11" fillId="0" borderId="0" xfId="0" applyFont="1" applyBorder="1"/>
    <xf numFmtId="49" fontId="11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9" fontId="11" fillId="0" borderId="1" xfId="0" applyNumberFormat="1" applyFont="1" applyBorder="1"/>
    <xf numFmtId="0" fontId="1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3" fillId="0" borderId="0" xfId="0" applyFont="1" applyBorder="1"/>
    <xf numFmtId="49" fontId="11" fillId="0" borderId="3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 applyBorder="1"/>
    <xf numFmtId="3" fontId="6" fillId="0" borderId="2" xfId="0" applyNumberFormat="1" applyFont="1" applyBorder="1"/>
    <xf numFmtId="49" fontId="14" fillId="0" borderId="0" xfId="0" applyNumberFormat="1" applyFont="1" applyBorder="1"/>
    <xf numFmtId="49" fontId="2" fillId="0" borderId="3" xfId="0" applyNumberFormat="1" applyFont="1" applyFill="1" applyBorder="1"/>
    <xf numFmtId="0" fontId="12" fillId="0" borderId="3" xfId="0" applyFont="1" applyFill="1" applyBorder="1"/>
    <xf numFmtId="1" fontId="12" fillId="0" borderId="3" xfId="0" applyNumberFormat="1" applyFont="1" applyFill="1" applyBorder="1"/>
    <xf numFmtId="1" fontId="1" fillId="0" borderId="0" xfId="0" applyNumberFormat="1" applyFont="1" applyFill="1" applyBorder="1"/>
    <xf numFmtId="49" fontId="13" fillId="0" borderId="0" xfId="0" applyNumberFormat="1" applyFont="1" applyBorder="1"/>
    <xf numFmtId="165" fontId="1" fillId="0" borderId="0" xfId="0" applyNumberFormat="1" applyFont="1" applyBorder="1"/>
    <xf numFmtId="165" fontId="1" fillId="0" borderId="1" xfId="0" applyNumberFormat="1" applyFont="1" applyBorder="1"/>
    <xf numFmtId="165" fontId="1" fillId="0" borderId="0" xfId="0" applyNumberFormat="1" applyFont="1"/>
    <xf numFmtId="4" fontId="1" fillId="0" borderId="0" xfId="0" applyNumberFormat="1" applyFont="1" applyBorder="1"/>
    <xf numFmtId="164" fontId="1" fillId="0" borderId="1" xfId="0" applyNumberFormat="1" applyFont="1" applyBorder="1"/>
    <xf numFmtId="0" fontId="6" fillId="0" borderId="0" xfId="0" applyFont="1" applyBorder="1"/>
    <xf numFmtId="49" fontId="15" fillId="0" borderId="0" xfId="0" applyNumberFormat="1" applyFont="1" applyBorder="1"/>
    <xf numFmtId="49" fontId="16" fillId="2" borderId="2" xfId="0" applyNumberFormat="1" applyFont="1" applyFill="1" applyBorder="1"/>
    <xf numFmtId="0" fontId="16" fillId="2" borderId="2" xfId="0" applyFont="1" applyFill="1" applyBorder="1"/>
    <xf numFmtId="1" fontId="16" fillId="2" borderId="2" xfId="0" applyNumberFormat="1" applyFont="1" applyFill="1" applyBorder="1"/>
    <xf numFmtId="3" fontId="6" fillId="0" borderId="0" xfId="0" applyNumberFormat="1" applyFont="1"/>
    <xf numFmtId="4" fontId="6" fillId="0" borderId="2" xfId="0" applyNumberFormat="1" applyFont="1" applyBorder="1"/>
    <xf numFmtId="0" fontId="17" fillId="0" borderId="0" xfId="0" applyFont="1" applyBorder="1" applyAlignment="1"/>
    <xf numFmtId="0" fontId="7" fillId="0" borderId="0" xfId="0" applyFont="1"/>
    <xf numFmtId="0" fontId="18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0033A0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8" sqref="A8"/>
    </sheetView>
  </sheetViews>
  <sheetFormatPr baseColWidth="10" defaultRowHeight="14.25" x14ac:dyDescent="0.2"/>
  <cols>
    <col min="1" max="1" width="102" style="5" bestFit="1" customWidth="1"/>
    <col min="2" max="16384" width="11.42578125" style="5"/>
  </cols>
  <sheetData>
    <row r="1" spans="1:9" s="6" customFormat="1" ht="23.25" x14ac:dyDescent="0.35">
      <c r="A1" s="50" t="s">
        <v>111</v>
      </c>
      <c r="B1" s="50"/>
      <c r="C1" s="50"/>
      <c r="D1" s="50"/>
      <c r="E1" s="50"/>
      <c r="F1" s="50"/>
      <c r="G1" s="43"/>
      <c r="H1" s="43"/>
      <c r="I1" s="43"/>
    </row>
    <row r="2" spans="1:9" s="6" customFormat="1" ht="18" x14ac:dyDescent="0.25">
      <c r="A2" s="51" t="s">
        <v>29</v>
      </c>
    </row>
    <row r="3" spans="1:9" s="1" customFormat="1" ht="12.75" x14ac:dyDescent="0.2"/>
    <row r="4" spans="1:9" s="1" customFormat="1" ht="15" x14ac:dyDescent="0.25">
      <c r="A4" s="52" t="s">
        <v>112</v>
      </c>
    </row>
    <row r="5" spans="1:9" x14ac:dyDescent="0.2">
      <c r="A5" s="4" t="s">
        <v>0</v>
      </c>
    </row>
    <row r="6" spans="1:9" x14ac:dyDescent="0.2">
      <c r="A6" s="4" t="s">
        <v>115</v>
      </c>
    </row>
    <row r="7" spans="1:9" x14ac:dyDescent="0.2">
      <c r="A7" s="4"/>
    </row>
    <row r="9" spans="1:9" s="9" customFormat="1" ht="15.75" x14ac:dyDescent="0.25">
      <c r="A9" s="8" t="s">
        <v>56</v>
      </c>
    </row>
    <row r="10" spans="1:9" s="1" customFormat="1" ht="12.75" x14ac:dyDescent="0.2">
      <c r="A10" s="1" t="s">
        <v>57</v>
      </c>
    </row>
    <row r="11" spans="1:9" s="1" customFormat="1" ht="12.75" x14ac:dyDescent="0.2">
      <c r="A11" s="1" t="s">
        <v>58</v>
      </c>
    </row>
    <row r="12" spans="1:9" s="1" customFormat="1" ht="12.75" x14ac:dyDescent="0.2">
      <c r="A12" s="1" t="s">
        <v>59</v>
      </c>
    </row>
    <row r="13" spans="1:9" s="1" customFormat="1" ht="12.75" x14ac:dyDescent="0.2"/>
    <row r="14" spans="1:9" s="1" customFormat="1" ht="12.75" x14ac:dyDescent="0.2">
      <c r="A14" s="1" t="s">
        <v>60</v>
      </c>
    </row>
    <row r="15" spans="1:9" s="1" customFormat="1" ht="12.75" x14ac:dyDescent="0.2">
      <c r="A15" s="1" t="s">
        <v>18</v>
      </c>
    </row>
    <row r="16" spans="1:9" s="1" customFormat="1" ht="12.75" x14ac:dyDescent="0.2"/>
    <row r="17" spans="1:1" s="1" customFormat="1" ht="12.75" x14ac:dyDescent="0.2">
      <c r="A17" s="1" t="s">
        <v>24</v>
      </c>
    </row>
    <row r="18" spans="1:1" s="1" customFormat="1" ht="12.75" x14ac:dyDescent="0.2">
      <c r="A18" s="1" t="s">
        <v>61</v>
      </c>
    </row>
    <row r="19" spans="1:1" s="1" customFormat="1" ht="12.75" x14ac:dyDescent="0.2">
      <c r="A19" s="1" t="s">
        <v>62</v>
      </c>
    </row>
    <row r="20" spans="1:1" s="1" customFormat="1" ht="12.75" x14ac:dyDescent="0.2"/>
    <row r="21" spans="1:1" s="1" customFormat="1" ht="12.75" x14ac:dyDescent="0.2">
      <c r="A21" s="1" t="s">
        <v>63</v>
      </c>
    </row>
    <row r="22" spans="1:1" s="1" customFormat="1" ht="12.75" x14ac:dyDescent="0.2">
      <c r="A22" s="1" t="s">
        <v>64</v>
      </c>
    </row>
    <row r="23" spans="1:1" s="1" customFormat="1" ht="12.75" x14ac:dyDescent="0.2"/>
    <row r="24" spans="1:1" x14ac:dyDescent="0.2">
      <c r="A24" s="1" t="s">
        <v>19</v>
      </c>
    </row>
    <row r="25" spans="1:1" x14ac:dyDescent="0.2">
      <c r="A25" s="1" t="s">
        <v>50</v>
      </c>
    </row>
    <row r="26" spans="1:1" x14ac:dyDescent="0.2">
      <c r="A26" s="1"/>
    </row>
    <row r="27" spans="1:1" x14ac:dyDescent="0.2">
      <c r="A27" s="1" t="s">
        <v>27</v>
      </c>
    </row>
    <row r="28" spans="1:1" x14ac:dyDescent="0.2">
      <c r="A28" s="1" t="s">
        <v>25</v>
      </c>
    </row>
    <row r="29" spans="1:1" x14ac:dyDescent="0.2">
      <c r="A29" s="1" t="s">
        <v>26</v>
      </c>
    </row>
    <row r="30" spans="1:1" x14ac:dyDescent="0.2">
      <c r="A30" s="1"/>
    </row>
    <row r="31" spans="1:1" x14ac:dyDescent="0.2">
      <c r="A31" s="1" t="s">
        <v>30</v>
      </c>
    </row>
    <row r="32" spans="1:1" x14ac:dyDescent="0.2">
      <c r="A32" s="1" t="s">
        <v>31</v>
      </c>
    </row>
    <row r="33" spans="1:1" x14ac:dyDescent="0.2">
      <c r="A33" s="1" t="s">
        <v>32</v>
      </c>
    </row>
    <row r="34" spans="1:1" x14ac:dyDescent="0.2">
      <c r="A34" s="1"/>
    </row>
    <row r="35" spans="1:1" x14ac:dyDescent="0.2">
      <c r="A35" s="1"/>
    </row>
    <row r="36" spans="1:1" s="6" customFormat="1" ht="15.75" x14ac:dyDescent="0.25">
      <c r="A36" s="8" t="s">
        <v>33</v>
      </c>
    </row>
    <row r="37" spans="1:1" s="1" customFormat="1" ht="12.75" x14ac:dyDescent="0.2">
      <c r="A37" s="1" t="s">
        <v>110</v>
      </c>
    </row>
    <row r="38" spans="1:1" s="1" customFormat="1" ht="12.75" x14ac:dyDescent="0.2">
      <c r="A38" s="1" t="s">
        <v>20</v>
      </c>
    </row>
    <row r="39" spans="1:1" s="1" customFormat="1" ht="12.75" x14ac:dyDescent="0.2">
      <c r="A39" s="6"/>
    </row>
    <row r="40" spans="1:1" x14ac:dyDescent="0.2">
      <c r="A40" s="1"/>
    </row>
  </sheetData>
  <phoneticPr fontId="0" type="noConversion"/>
  <pageMargins left="0.57999999999999996" right="0.59" top="0.79" bottom="0.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3.28515625" style="1" customWidth="1"/>
    <col min="2" max="2" width="3.28515625" style="1" bestFit="1" customWidth="1"/>
    <col min="3" max="12" width="12.7109375" style="1" bestFit="1" customWidth="1"/>
    <col min="13" max="13" width="11.5703125" style="1"/>
    <col min="14" max="15" width="12.140625" style="1" bestFit="1" customWidth="1"/>
    <col min="16" max="16384" width="11.5703125" style="1"/>
  </cols>
  <sheetData>
    <row r="1" spans="1:15" s="6" customFormat="1" ht="23.25" x14ac:dyDescent="0.35">
      <c r="A1" s="50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5" s="6" customFormat="1" ht="18" x14ac:dyDescent="0.25">
      <c r="A2" s="53" t="s">
        <v>65</v>
      </c>
    </row>
    <row r="3" spans="1:15" x14ac:dyDescent="0.2">
      <c r="A3" s="11"/>
    </row>
    <row r="4" spans="1:15" ht="15" x14ac:dyDescent="0.25">
      <c r="A4" s="52" t="s">
        <v>112</v>
      </c>
    </row>
    <row r="5" spans="1:15" x14ac:dyDescent="0.2">
      <c r="A5" s="1" t="s">
        <v>0</v>
      </c>
    </row>
    <row r="6" spans="1:15" x14ac:dyDescent="0.2">
      <c r="A6" s="1" t="s">
        <v>114</v>
      </c>
    </row>
    <row r="9" spans="1:15" s="6" customFormat="1" ht="15.75" x14ac:dyDescent="0.25">
      <c r="A9" s="44" t="s">
        <v>34</v>
      </c>
      <c r="B9" s="22"/>
      <c r="C9" s="22"/>
      <c r="D9" s="22"/>
    </row>
    <row r="10" spans="1:15" s="7" customFormat="1" x14ac:dyDescent="0.2">
      <c r="A10" s="45"/>
      <c r="B10" s="46"/>
      <c r="C10" s="46">
        <v>2008</v>
      </c>
      <c r="D10" s="46">
        <v>2009</v>
      </c>
      <c r="E10" s="47">
        <v>2010</v>
      </c>
      <c r="F10" s="47">
        <v>2011</v>
      </c>
      <c r="G10" s="47">
        <v>2012</v>
      </c>
      <c r="H10" s="47">
        <v>2013</v>
      </c>
      <c r="I10" s="47">
        <v>2014</v>
      </c>
      <c r="J10" s="47">
        <v>2015</v>
      </c>
      <c r="K10" s="47">
        <v>2016</v>
      </c>
      <c r="L10" s="47">
        <v>2017</v>
      </c>
      <c r="M10" s="47">
        <v>2018</v>
      </c>
      <c r="N10" s="47">
        <v>2019</v>
      </c>
      <c r="O10" s="47">
        <v>2020</v>
      </c>
    </row>
    <row r="11" spans="1:15" x14ac:dyDescent="0.2">
      <c r="A11" s="13" t="s">
        <v>1</v>
      </c>
      <c r="B11" s="12" t="s">
        <v>2</v>
      </c>
      <c r="C11" s="3">
        <v>6</v>
      </c>
      <c r="D11" s="3">
        <v>6</v>
      </c>
      <c r="E11" s="2">
        <v>7</v>
      </c>
      <c r="F11" s="14">
        <v>7</v>
      </c>
      <c r="G11" s="14">
        <v>5</v>
      </c>
      <c r="H11" s="14">
        <v>5</v>
      </c>
      <c r="I11" s="14">
        <v>6</v>
      </c>
      <c r="J11" s="14">
        <v>5</v>
      </c>
      <c r="K11" s="14">
        <v>6</v>
      </c>
      <c r="L11" s="14">
        <v>5</v>
      </c>
      <c r="M11" s="1">
        <v>5</v>
      </c>
      <c r="N11" s="15">
        <v>5</v>
      </c>
      <c r="O11" s="15">
        <v>6</v>
      </c>
    </row>
    <row r="12" spans="1:15" s="10" customFormat="1" x14ac:dyDescent="0.2">
      <c r="A12" s="16" t="s">
        <v>17</v>
      </c>
      <c r="B12" s="17" t="s">
        <v>2</v>
      </c>
      <c r="C12" s="18">
        <v>7</v>
      </c>
      <c r="D12" s="18">
        <v>7</v>
      </c>
      <c r="E12" s="19">
        <v>9</v>
      </c>
      <c r="F12" s="20">
        <v>9</v>
      </c>
      <c r="G12" s="20">
        <v>5</v>
      </c>
      <c r="H12" s="20">
        <v>6</v>
      </c>
      <c r="I12" s="20">
        <v>7</v>
      </c>
      <c r="J12" s="20">
        <v>6</v>
      </c>
      <c r="K12" s="20">
        <v>8</v>
      </c>
      <c r="L12" s="20">
        <v>7</v>
      </c>
      <c r="M12" s="20">
        <v>7</v>
      </c>
      <c r="N12" s="21">
        <v>7</v>
      </c>
      <c r="O12" s="21">
        <v>8</v>
      </c>
    </row>
    <row r="13" spans="1:15" s="10" customFormat="1" x14ac:dyDescent="0.2">
      <c r="A13" s="13"/>
      <c r="B13" s="12"/>
    </row>
    <row r="14" spans="1:15" s="10" customFormat="1" x14ac:dyDescent="0.2">
      <c r="A14" s="13"/>
      <c r="B14" s="12"/>
    </row>
    <row r="15" spans="1:15" s="6" customFormat="1" ht="15.75" x14ac:dyDescent="0.25">
      <c r="A15" s="44" t="s">
        <v>49</v>
      </c>
      <c r="B15" s="22"/>
    </row>
    <row r="16" spans="1:15" x14ac:dyDescent="0.2">
      <c r="A16" s="13" t="s">
        <v>113</v>
      </c>
      <c r="B16" s="22"/>
    </row>
    <row r="17" spans="1:15" s="6" customFormat="1" x14ac:dyDescent="0.2">
      <c r="A17" s="45"/>
      <c r="B17" s="46"/>
      <c r="C17" s="46">
        <v>2008</v>
      </c>
      <c r="D17" s="46">
        <v>2009</v>
      </c>
      <c r="E17" s="47">
        <v>2010</v>
      </c>
      <c r="F17" s="47">
        <v>2011</v>
      </c>
      <c r="G17" s="47">
        <v>2012</v>
      </c>
      <c r="H17" s="47">
        <v>2013</v>
      </c>
      <c r="I17" s="47">
        <v>2014</v>
      </c>
      <c r="J17" s="47">
        <v>2015</v>
      </c>
      <c r="K17" s="47">
        <v>2016</v>
      </c>
      <c r="L17" s="47">
        <v>2017</v>
      </c>
      <c r="M17" s="47">
        <v>2018</v>
      </c>
      <c r="N17" s="47">
        <v>2019</v>
      </c>
      <c r="O17" s="47">
        <v>2020</v>
      </c>
    </row>
    <row r="18" spans="1:15" x14ac:dyDescent="0.2">
      <c r="A18" s="23" t="s">
        <v>66</v>
      </c>
      <c r="B18" s="12" t="s">
        <v>4</v>
      </c>
      <c r="C18" s="24">
        <v>16223673.8333333</v>
      </c>
      <c r="D18" s="24">
        <v>16836097</v>
      </c>
      <c r="E18" s="25">
        <v>18357473.142857101</v>
      </c>
      <c r="F18" s="25">
        <v>20286777.857142899</v>
      </c>
      <c r="G18" s="25">
        <v>16413724.800000001</v>
      </c>
      <c r="H18" s="25">
        <v>22358820.199999999</v>
      </c>
      <c r="I18" s="25">
        <v>19305389.166666701</v>
      </c>
      <c r="J18" s="25">
        <v>24712277.399999999</v>
      </c>
      <c r="K18" s="25">
        <v>28295881.333333299</v>
      </c>
      <c r="L18" s="25">
        <v>29786846.199999999</v>
      </c>
      <c r="M18" s="25">
        <v>30266438.800000001</v>
      </c>
      <c r="N18" s="25">
        <v>51649804.799999997</v>
      </c>
      <c r="O18" s="25">
        <v>57667882</v>
      </c>
    </row>
    <row r="19" spans="1:15" x14ac:dyDescent="0.2">
      <c r="A19" s="13" t="s">
        <v>67</v>
      </c>
      <c r="B19" s="12" t="s">
        <v>4</v>
      </c>
      <c r="C19" s="26">
        <v>787916.66666666698</v>
      </c>
      <c r="D19" s="26">
        <v>2098642</v>
      </c>
      <c r="E19" s="25">
        <v>1568571.42857143</v>
      </c>
      <c r="F19" s="25">
        <v>763285.71428571397</v>
      </c>
      <c r="G19" s="25">
        <v>2267400</v>
      </c>
      <c r="H19" s="25">
        <v>1955200</v>
      </c>
      <c r="I19" s="25">
        <v>1353666.66666667</v>
      </c>
      <c r="J19" s="25">
        <v>885464.2</v>
      </c>
      <c r="K19" s="25">
        <v>334445.66666666698</v>
      </c>
      <c r="L19" s="25">
        <v>71600</v>
      </c>
      <c r="M19" s="25">
        <v>0</v>
      </c>
      <c r="N19" s="25">
        <v>0</v>
      </c>
      <c r="O19" s="25">
        <v>4453155</v>
      </c>
    </row>
    <row r="20" spans="1:15" x14ac:dyDescent="0.2">
      <c r="A20" s="13" t="s">
        <v>68</v>
      </c>
      <c r="B20" s="12" t="s">
        <v>4</v>
      </c>
      <c r="C20" s="26">
        <v>465000</v>
      </c>
      <c r="D20" s="26">
        <v>493333.33333333302</v>
      </c>
      <c r="E20" s="25">
        <v>348324.28571428597</v>
      </c>
      <c r="F20" s="25">
        <v>258000</v>
      </c>
      <c r="G20" s="25">
        <v>580000</v>
      </c>
      <c r="H20" s="25">
        <v>0</v>
      </c>
      <c r="I20" s="25">
        <v>147166.66666666701</v>
      </c>
      <c r="J20" s="25">
        <v>58900</v>
      </c>
      <c r="K20" s="25">
        <v>7172000</v>
      </c>
      <c r="L20" s="25">
        <v>5928200</v>
      </c>
      <c r="M20" s="25">
        <v>7600000</v>
      </c>
      <c r="N20" s="25">
        <v>8000000</v>
      </c>
      <c r="O20" s="25">
        <v>1479333</v>
      </c>
    </row>
    <row r="21" spans="1:15" x14ac:dyDescent="0.2">
      <c r="A21" s="13" t="s">
        <v>69</v>
      </c>
      <c r="B21" s="12" t="s">
        <v>4</v>
      </c>
      <c r="C21" s="26">
        <v>0</v>
      </c>
      <c r="D21" s="26">
        <v>0</v>
      </c>
      <c r="E21" s="25">
        <v>0</v>
      </c>
      <c r="F21" s="25">
        <v>0</v>
      </c>
      <c r="G21" s="25">
        <v>0</v>
      </c>
      <c r="H21" s="25">
        <v>80865.2</v>
      </c>
      <c r="I21" s="25">
        <v>0</v>
      </c>
      <c r="J21" s="25">
        <v>11609.6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x14ac:dyDescent="0.2">
      <c r="A22" s="13" t="s">
        <v>70</v>
      </c>
      <c r="B22" s="12" t="s">
        <v>4</v>
      </c>
      <c r="C22" s="27">
        <v>171107.16666666701</v>
      </c>
      <c r="D22" s="27">
        <v>194529.66666666701</v>
      </c>
      <c r="E22" s="25">
        <v>368815.28571428597</v>
      </c>
      <c r="F22" s="25">
        <v>405471.42857142899</v>
      </c>
      <c r="G22" s="25">
        <v>345692.4</v>
      </c>
      <c r="H22" s="25">
        <v>147393.20000000001</v>
      </c>
      <c r="I22" s="25">
        <v>154939.5</v>
      </c>
      <c r="J22" s="25">
        <v>348447.6</v>
      </c>
      <c r="K22" s="25">
        <v>390078.5</v>
      </c>
      <c r="L22" s="25">
        <v>40144</v>
      </c>
      <c r="M22" s="25">
        <v>82800</v>
      </c>
      <c r="N22" s="25">
        <v>19550</v>
      </c>
      <c r="O22" s="25">
        <v>25342</v>
      </c>
    </row>
    <row r="23" spans="1:15" x14ac:dyDescent="0.2">
      <c r="A23" s="13" t="s">
        <v>44</v>
      </c>
      <c r="B23" s="12" t="s">
        <v>4</v>
      </c>
      <c r="C23" s="31">
        <f t="shared" ref="C23:H23" si="0">SUM(C18:C22)</f>
        <v>17647697.666666634</v>
      </c>
      <c r="D23" s="31">
        <f t="shared" si="0"/>
        <v>19622602</v>
      </c>
      <c r="E23" s="31">
        <f t="shared" si="0"/>
        <v>20643184.142857105</v>
      </c>
      <c r="F23" s="31">
        <f t="shared" si="0"/>
        <v>21713535.000000041</v>
      </c>
      <c r="G23" s="31">
        <f t="shared" si="0"/>
        <v>19606817.199999999</v>
      </c>
      <c r="H23" s="31">
        <f t="shared" si="0"/>
        <v>24542278.599999998</v>
      </c>
      <c r="I23" s="31">
        <f t="shared" ref="I23:M23" si="1">SUM(I18:I22)</f>
        <v>20961162.000000041</v>
      </c>
      <c r="J23" s="31">
        <f t="shared" si="1"/>
        <v>26016698.800000001</v>
      </c>
      <c r="K23" s="31">
        <f t="shared" si="1"/>
        <v>36192405.49999997</v>
      </c>
      <c r="L23" s="31">
        <f t="shared" si="1"/>
        <v>35826790.200000003</v>
      </c>
      <c r="M23" s="31">
        <f t="shared" si="1"/>
        <v>37949238.799999997</v>
      </c>
      <c r="N23" s="31">
        <f t="shared" ref="N23" si="2">SUM(N18:N22)</f>
        <v>59669354.799999997</v>
      </c>
      <c r="O23" s="31">
        <v>63625712</v>
      </c>
    </row>
    <row r="24" spans="1:15" x14ac:dyDescent="0.2">
      <c r="A24" s="13"/>
      <c r="B24" s="12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26"/>
      <c r="N24" s="30"/>
      <c r="O24" s="30"/>
    </row>
    <row r="25" spans="1:15" x14ac:dyDescent="0.2">
      <c r="A25" s="13" t="s">
        <v>71</v>
      </c>
      <c r="B25" s="12" t="s">
        <v>4</v>
      </c>
      <c r="C25" s="24">
        <v>1795828.6666666667</v>
      </c>
      <c r="D25" s="24">
        <v>1780896</v>
      </c>
      <c r="E25" s="25">
        <v>2556891.57142857</v>
      </c>
      <c r="F25" s="25">
        <v>3041117.7142857099</v>
      </c>
      <c r="G25" s="25">
        <v>2612291.6</v>
      </c>
      <c r="H25" s="25">
        <v>3004616</v>
      </c>
      <c r="I25" s="25">
        <v>3539851.1666666698</v>
      </c>
      <c r="J25" s="25">
        <v>3024836.6</v>
      </c>
      <c r="K25" s="25">
        <v>3539497.1666666698</v>
      </c>
      <c r="L25" s="25">
        <v>4669105.8</v>
      </c>
      <c r="M25" s="25">
        <v>3886535.2</v>
      </c>
      <c r="N25" s="25">
        <v>16957124.800000001</v>
      </c>
      <c r="O25" s="25">
        <v>19557606</v>
      </c>
    </row>
    <row r="26" spans="1:15" x14ac:dyDescent="0.2">
      <c r="A26" s="13" t="s">
        <v>72</v>
      </c>
      <c r="B26" s="12" t="s">
        <v>4</v>
      </c>
      <c r="C26" s="26">
        <v>1596455.8333333333</v>
      </c>
      <c r="D26" s="26">
        <v>1613114.83333333</v>
      </c>
      <c r="E26" s="25">
        <v>2010396.8571428601</v>
      </c>
      <c r="F26" s="25">
        <v>2337291.8571428601</v>
      </c>
      <c r="G26" s="25">
        <v>2132061.7999999998</v>
      </c>
      <c r="H26" s="25">
        <v>2987663.2</v>
      </c>
      <c r="I26" s="25">
        <v>3043235.5</v>
      </c>
      <c r="J26" s="25">
        <v>3898076.2</v>
      </c>
      <c r="K26" s="25">
        <v>4319396.8333333302</v>
      </c>
      <c r="L26" s="25">
        <v>4253735.5999999996</v>
      </c>
      <c r="M26" s="25">
        <v>4706335.4000000004</v>
      </c>
      <c r="N26" s="25">
        <v>7478365.2000000002</v>
      </c>
      <c r="O26" s="25">
        <v>9603612</v>
      </c>
    </row>
    <row r="27" spans="1:15" x14ac:dyDescent="0.2">
      <c r="A27" s="13" t="s">
        <v>73</v>
      </c>
      <c r="B27" s="12" t="s">
        <v>4</v>
      </c>
      <c r="C27" s="26">
        <v>190403.66666666666</v>
      </c>
      <c r="D27" s="26">
        <v>192110.83333333299</v>
      </c>
      <c r="E27" s="25">
        <v>164470</v>
      </c>
      <c r="F27" s="25">
        <v>196400.57142857101</v>
      </c>
      <c r="G27" s="25">
        <v>131763.6</v>
      </c>
      <c r="H27" s="25">
        <v>192861.2</v>
      </c>
      <c r="I27" s="25">
        <v>256364.83333333299</v>
      </c>
      <c r="J27" s="25">
        <v>262701.59999999998</v>
      </c>
      <c r="K27" s="25">
        <v>224114.33333333299</v>
      </c>
      <c r="L27" s="25">
        <v>487408.4</v>
      </c>
      <c r="M27" s="25">
        <v>168478.4</v>
      </c>
      <c r="N27" s="25">
        <v>440075</v>
      </c>
      <c r="O27" s="25">
        <v>350304</v>
      </c>
    </row>
    <row r="28" spans="1:15" x14ac:dyDescent="0.2">
      <c r="A28" s="13" t="s">
        <v>74</v>
      </c>
      <c r="B28" s="12" t="s">
        <v>4</v>
      </c>
      <c r="C28" s="26">
        <v>2214125</v>
      </c>
      <c r="D28" s="26">
        <v>2502510.1666666698</v>
      </c>
      <c r="E28" s="25">
        <v>2742220.8571428601</v>
      </c>
      <c r="F28" s="25">
        <v>2962503.8571428601</v>
      </c>
      <c r="G28" s="25">
        <v>1930015.8</v>
      </c>
      <c r="H28" s="25">
        <v>2460835.7999999998</v>
      </c>
      <c r="I28" s="25">
        <v>3165846.1666666698</v>
      </c>
      <c r="J28" s="25">
        <v>3541559.2</v>
      </c>
      <c r="K28" s="25">
        <v>3719698.6666666698</v>
      </c>
      <c r="L28" s="25">
        <v>3607185.2</v>
      </c>
      <c r="M28" s="25">
        <v>4773719.5999999996</v>
      </c>
      <c r="N28" s="25">
        <v>5390361.2000000002</v>
      </c>
      <c r="O28" s="25">
        <v>3518603</v>
      </c>
    </row>
    <row r="29" spans="1:15" x14ac:dyDescent="0.2">
      <c r="A29" s="13" t="s">
        <v>75</v>
      </c>
      <c r="B29" s="12" t="s">
        <v>4</v>
      </c>
      <c r="C29" s="26">
        <v>1273596</v>
      </c>
      <c r="D29" s="26">
        <v>-739260</v>
      </c>
      <c r="E29" s="25">
        <v>1576433.1428571399</v>
      </c>
      <c r="F29" s="25">
        <v>-5510.1428571428596</v>
      </c>
      <c r="G29" s="25">
        <v>350823.8</v>
      </c>
      <c r="H29" s="25">
        <v>-992179.6</v>
      </c>
      <c r="I29" s="25">
        <v>2025097.5</v>
      </c>
      <c r="J29" s="25">
        <v>-323859.40000000002</v>
      </c>
      <c r="K29" s="25">
        <v>-1037107.5</v>
      </c>
      <c r="L29" s="25">
        <v>2972024.8</v>
      </c>
      <c r="M29" s="25">
        <v>3521857.4</v>
      </c>
      <c r="N29" s="25">
        <v>7729017</v>
      </c>
      <c r="O29" s="25">
        <v>1899498</v>
      </c>
    </row>
    <row r="30" spans="1:15" x14ac:dyDescent="0.2">
      <c r="A30" s="13" t="s">
        <v>76</v>
      </c>
      <c r="B30" s="12" t="s">
        <v>4</v>
      </c>
      <c r="C30" s="26">
        <v>2961540.3333333335</v>
      </c>
      <c r="D30" s="26">
        <v>3134245.1666666698</v>
      </c>
      <c r="E30" s="25">
        <v>3492301.2857142901</v>
      </c>
      <c r="F30" s="25">
        <v>3793135.1428571399</v>
      </c>
      <c r="G30" s="25">
        <v>3364650.4</v>
      </c>
      <c r="H30" s="25">
        <v>4191548</v>
      </c>
      <c r="I30" s="25">
        <v>4689167.6666666698</v>
      </c>
      <c r="J30" s="25">
        <v>4372285.5999999996</v>
      </c>
      <c r="K30" s="25">
        <v>6615652.5</v>
      </c>
      <c r="L30" s="25">
        <v>7311151.5999999996</v>
      </c>
      <c r="M30" s="25">
        <v>7612557.4000000004</v>
      </c>
      <c r="N30" s="25">
        <v>8427477.4000000004</v>
      </c>
      <c r="O30" s="25">
        <v>7156441</v>
      </c>
    </row>
    <row r="31" spans="1:15" x14ac:dyDescent="0.2">
      <c r="A31" s="13" t="s">
        <v>77</v>
      </c>
      <c r="B31" s="12" t="s">
        <v>4</v>
      </c>
      <c r="C31" s="26">
        <v>0</v>
      </c>
      <c r="D31" s="26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x14ac:dyDescent="0.2">
      <c r="A32" s="13" t="s">
        <v>78</v>
      </c>
      <c r="B32" s="12" t="s">
        <v>4</v>
      </c>
      <c r="C32" s="26">
        <v>1205593.1666666667</v>
      </c>
      <c r="D32" s="26">
        <v>1248587</v>
      </c>
      <c r="E32" s="25">
        <v>1298965.57142857</v>
      </c>
      <c r="F32" s="25">
        <v>1514679.7142857099</v>
      </c>
      <c r="G32" s="25">
        <v>1108303</v>
      </c>
      <c r="H32" s="25">
        <v>1167892.2</v>
      </c>
      <c r="I32" s="25">
        <v>1330227.83333333</v>
      </c>
      <c r="J32" s="25">
        <v>1545854.2</v>
      </c>
      <c r="K32" s="25">
        <v>1728731.66666667</v>
      </c>
      <c r="L32" s="25">
        <v>1986029.8</v>
      </c>
      <c r="M32" s="25">
        <v>2477559.6</v>
      </c>
      <c r="N32" s="25">
        <v>3442376.6</v>
      </c>
      <c r="O32" s="25">
        <v>4868006</v>
      </c>
    </row>
    <row r="33" spans="1:15" x14ac:dyDescent="0.2">
      <c r="A33" s="13" t="s">
        <v>79</v>
      </c>
      <c r="B33" s="12" t="s">
        <v>4</v>
      </c>
      <c r="C33" s="26">
        <v>380258.5</v>
      </c>
      <c r="D33" s="26">
        <v>489966.83333333302</v>
      </c>
      <c r="E33" s="25">
        <v>592431.71428571397</v>
      </c>
      <c r="F33" s="25">
        <v>598427.71428571397</v>
      </c>
      <c r="G33" s="25">
        <v>365871.2</v>
      </c>
      <c r="H33" s="25">
        <v>708114.2</v>
      </c>
      <c r="I33" s="25">
        <v>661666.16666666698</v>
      </c>
      <c r="J33" s="25">
        <v>756398.6</v>
      </c>
      <c r="K33" s="25">
        <v>938670.33333333302</v>
      </c>
      <c r="L33" s="25">
        <v>995329.2</v>
      </c>
      <c r="M33" s="25">
        <v>1562845.8</v>
      </c>
      <c r="N33" s="25">
        <v>2665123.7999999998</v>
      </c>
      <c r="O33" s="25">
        <v>2147045</v>
      </c>
    </row>
    <row r="34" spans="1:15" x14ac:dyDescent="0.2">
      <c r="A34" s="13" t="s">
        <v>80</v>
      </c>
      <c r="B34" s="12" t="s">
        <v>4</v>
      </c>
      <c r="C34" s="27">
        <v>3524187.8333333335</v>
      </c>
      <c r="D34" s="27">
        <v>2651057</v>
      </c>
      <c r="E34" s="25">
        <v>3207236.7142857099</v>
      </c>
      <c r="F34" s="25">
        <v>3887361.57142857</v>
      </c>
      <c r="G34" s="25">
        <v>3317878.4</v>
      </c>
      <c r="H34" s="25">
        <v>4420065.5999999996</v>
      </c>
      <c r="I34" s="25">
        <v>4364470.3333333302</v>
      </c>
      <c r="J34" s="25">
        <v>4511787</v>
      </c>
      <c r="K34" s="25">
        <v>4902763.8333333302</v>
      </c>
      <c r="L34" s="25">
        <v>5442296.2000000002</v>
      </c>
      <c r="M34" s="25">
        <v>9686463.1999999993</v>
      </c>
      <c r="N34" s="25">
        <v>10584479.6</v>
      </c>
      <c r="O34" s="25">
        <v>8985039</v>
      </c>
    </row>
    <row r="35" spans="1:15" x14ac:dyDescent="0.2">
      <c r="A35" s="13" t="s">
        <v>45</v>
      </c>
      <c r="B35" s="12" t="s">
        <v>4</v>
      </c>
      <c r="C35" s="31">
        <f t="shared" ref="C35:H35" si="3">C25+C26+C27+C28-C29+C30+C32+C33+C34+C31</f>
        <v>12594797</v>
      </c>
      <c r="D35" s="31">
        <f t="shared" si="3"/>
        <v>14351747.833333336</v>
      </c>
      <c r="E35" s="31">
        <f t="shared" si="3"/>
        <v>14488481.428571437</v>
      </c>
      <c r="F35" s="31">
        <f t="shared" si="3"/>
        <v>18336428.285714276</v>
      </c>
      <c r="G35" s="31">
        <f t="shared" si="3"/>
        <v>14612012</v>
      </c>
      <c r="H35" s="31">
        <f t="shared" si="3"/>
        <v>20125775.799999997</v>
      </c>
      <c r="I35" s="31">
        <f t="shared" ref="I35:J35" si="4">I25+I26+I27+I28-I29+I30+I32+I33+I34+I31</f>
        <v>19025732.166666672</v>
      </c>
      <c r="J35" s="31">
        <f t="shared" si="4"/>
        <v>22237358.400000002</v>
      </c>
      <c r="K35" s="31">
        <f t="shared" ref="K35:N35" si="5">K25+K26+K27+K28-K29+K30+K32+K33+K34+K31</f>
        <v>27025632.833333336</v>
      </c>
      <c r="L35" s="31">
        <f t="shared" si="5"/>
        <v>25780216.999999996</v>
      </c>
      <c r="M35" s="31">
        <f t="shared" si="5"/>
        <v>31352637.200000003</v>
      </c>
      <c r="N35" s="31">
        <f t="shared" si="5"/>
        <v>47656366.600000001</v>
      </c>
      <c r="O35" s="31">
        <v>54287158</v>
      </c>
    </row>
    <row r="36" spans="1:15" x14ac:dyDescent="0.2">
      <c r="A36" s="13"/>
      <c r="B36" s="1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28"/>
      <c r="N36" s="31"/>
      <c r="O36" s="31"/>
    </row>
    <row r="37" spans="1:15" x14ac:dyDescent="0.2">
      <c r="A37" s="13" t="s">
        <v>46</v>
      </c>
      <c r="B37" s="12" t="s">
        <v>4</v>
      </c>
      <c r="C37" s="31">
        <f t="shared" ref="C37:H37" si="6">C23-C35</f>
        <v>5052900.6666666344</v>
      </c>
      <c r="D37" s="31">
        <f t="shared" si="6"/>
        <v>5270854.1666666642</v>
      </c>
      <c r="E37" s="31">
        <f t="shared" si="6"/>
        <v>6154702.714285668</v>
      </c>
      <c r="F37" s="31">
        <f t="shared" si="6"/>
        <v>3377106.7142857648</v>
      </c>
      <c r="G37" s="31">
        <f t="shared" si="6"/>
        <v>4994805.1999999993</v>
      </c>
      <c r="H37" s="31">
        <f t="shared" si="6"/>
        <v>4416502.8000000007</v>
      </c>
      <c r="I37" s="31">
        <f t="shared" ref="I37:J37" si="7">I23-I35</f>
        <v>1935429.8333333693</v>
      </c>
      <c r="J37" s="31">
        <f t="shared" si="7"/>
        <v>3779340.3999999985</v>
      </c>
      <c r="K37" s="31">
        <f t="shared" ref="K37:N37" si="8">K23-K35</f>
        <v>9166772.6666666344</v>
      </c>
      <c r="L37" s="31">
        <f t="shared" si="8"/>
        <v>10046573.200000007</v>
      </c>
      <c r="M37" s="31">
        <f t="shared" si="8"/>
        <v>6596601.599999994</v>
      </c>
      <c r="N37" s="31">
        <f t="shared" si="8"/>
        <v>12012988.199999996</v>
      </c>
      <c r="O37" s="31">
        <v>9338554</v>
      </c>
    </row>
    <row r="38" spans="1:15" x14ac:dyDescent="0.2">
      <c r="A38" s="13"/>
      <c r="B38" s="1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6"/>
      <c r="N38" s="30"/>
      <c r="O38" s="30"/>
    </row>
    <row r="39" spans="1:15" x14ac:dyDescent="0.2">
      <c r="A39" s="13" t="s">
        <v>81</v>
      </c>
      <c r="B39" s="12" t="s">
        <v>4</v>
      </c>
      <c r="C39" s="26">
        <v>375152.66666666698</v>
      </c>
      <c r="D39" s="26">
        <v>132619.5</v>
      </c>
      <c r="E39" s="25">
        <v>138503.85714285701</v>
      </c>
      <c r="F39" s="25">
        <v>130066.428571429</v>
      </c>
      <c r="G39" s="25">
        <v>186200.2</v>
      </c>
      <c r="H39" s="25">
        <v>130340.8</v>
      </c>
      <c r="I39" s="25">
        <v>180449.5</v>
      </c>
      <c r="J39" s="25">
        <v>130031.6</v>
      </c>
      <c r="K39" s="25">
        <v>398010.33333333302</v>
      </c>
      <c r="L39" s="25">
        <v>68647.600000000006</v>
      </c>
      <c r="M39" s="25">
        <v>170886.39999999999</v>
      </c>
      <c r="N39" s="25">
        <v>88972.4</v>
      </c>
      <c r="O39" s="25">
        <v>121209</v>
      </c>
    </row>
    <row r="40" spans="1:15" x14ac:dyDescent="0.2">
      <c r="A40" s="13" t="s">
        <v>82</v>
      </c>
      <c r="B40" s="12" t="s">
        <v>4</v>
      </c>
      <c r="C40" s="26">
        <v>452385.33333333302</v>
      </c>
      <c r="D40" s="26">
        <v>228868.33333333299</v>
      </c>
      <c r="E40" s="25">
        <v>206869.14285714299</v>
      </c>
      <c r="F40" s="25">
        <v>206781</v>
      </c>
      <c r="G40" s="25">
        <v>195032.6</v>
      </c>
      <c r="H40" s="25">
        <v>225696.4</v>
      </c>
      <c r="I40" s="25">
        <v>356886.5</v>
      </c>
      <c r="J40" s="25">
        <v>457837.2</v>
      </c>
      <c r="K40" s="25">
        <v>434183.66666666698</v>
      </c>
      <c r="L40" s="25">
        <v>727018</v>
      </c>
      <c r="M40" s="25">
        <v>757271.6</v>
      </c>
      <c r="N40" s="25">
        <v>1417302</v>
      </c>
      <c r="O40" s="25">
        <v>2087113</v>
      </c>
    </row>
    <row r="41" spans="1:15" x14ac:dyDescent="0.2">
      <c r="A41" s="13" t="s">
        <v>47</v>
      </c>
      <c r="B41" s="12" t="s">
        <v>4</v>
      </c>
      <c r="C41" s="28">
        <v>-77232.666666666002</v>
      </c>
      <c r="D41" s="28">
        <v>-96248.833333332994</v>
      </c>
      <c r="E41" s="28">
        <f t="shared" ref="E41:J41" si="9">E39-E40</f>
        <v>-68365.285714285972</v>
      </c>
      <c r="F41" s="28">
        <f t="shared" si="9"/>
        <v>-76714.571428570998</v>
      </c>
      <c r="G41" s="28">
        <f t="shared" si="9"/>
        <v>-8832.3999999999942</v>
      </c>
      <c r="H41" s="28">
        <f t="shared" si="9"/>
        <v>-95355.599999999991</v>
      </c>
      <c r="I41" s="28">
        <f t="shared" si="9"/>
        <v>-176437</v>
      </c>
      <c r="J41" s="28">
        <f t="shared" si="9"/>
        <v>-327805.59999999998</v>
      </c>
      <c r="K41" s="28">
        <f t="shared" ref="K41:N41" si="10">K39-K40</f>
        <v>-36173.333333333954</v>
      </c>
      <c r="L41" s="28">
        <f t="shared" si="10"/>
        <v>-658370.4</v>
      </c>
      <c r="M41" s="28">
        <f t="shared" si="10"/>
        <v>-586385.19999999995</v>
      </c>
      <c r="N41" s="28">
        <f t="shared" si="10"/>
        <v>-1328329.6000000001</v>
      </c>
      <c r="O41" s="28">
        <v>-1965904</v>
      </c>
    </row>
    <row r="42" spans="1:15" x14ac:dyDescent="0.2">
      <c r="A42" s="13"/>
      <c r="B42" s="1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28"/>
      <c r="N42" s="31"/>
      <c r="O42" s="31"/>
    </row>
    <row r="43" spans="1:15" x14ac:dyDescent="0.2">
      <c r="A43" s="16" t="s">
        <v>48</v>
      </c>
      <c r="B43" s="17" t="s">
        <v>4</v>
      </c>
      <c r="C43" s="31">
        <f t="shared" ref="C43:H43" si="11">C37+C39-C40</f>
        <v>4975667.9999999683</v>
      </c>
      <c r="D43" s="31">
        <f t="shared" si="11"/>
        <v>5174605.3333333312</v>
      </c>
      <c r="E43" s="31">
        <f t="shared" si="11"/>
        <v>6086337.4285713825</v>
      </c>
      <c r="F43" s="31">
        <f t="shared" si="11"/>
        <v>3300392.1428571939</v>
      </c>
      <c r="G43" s="31">
        <f t="shared" si="11"/>
        <v>4985972.8</v>
      </c>
      <c r="H43" s="31">
        <f t="shared" si="11"/>
        <v>4321147.2</v>
      </c>
      <c r="I43" s="31">
        <f t="shared" ref="I43:J43" si="12">I37+I39-I40</f>
        <v>1758992.8333333693</v>
      </c>
      <c r="J43" s="31">
        <f t="shared" si="12"/>
        <v>3451534.7999999984</v>
      </c>
      <c r="K43" s="31">
        <f t="shared" ref="K43:N43" si="13">K37+K39-K40</f>
        <v>9130599.3333332986</v>
      </c>
      <c r="L43" s="31">
        <f t="shared" si="13"/>
        <v>9388202.8000000063</v>
      </c>
      <c r="M43" s="31">
        <f t="shared" si="13"/>
        <v>6010216.3999999948</v>
      </c>
      <c r="N43" s="31">
        <f t="shared" si="13"/>
        <v>10684658.599999996</v>
      </c>
      <c r="O43" s="31">
        <v>7372650</v>
      </c>
    </row>
    <row r="44" spans="1:15" x14ac:dyDescent="0.2">
      <c r="A44" s="32"/>
      <c r="B44" s="12"/>
      <c r="C44" s="30"/>
      <c r="D44" s="30"/>
    </row>
    <row r="45" spans="1:15" x14ac:dyDescent="0.2">
      <c r="A45" s="32"/>
      <c r="B45" s="12"/>
      <c r="C45" s="30"/>
      <c r="D45" s="30"/>
    </row>
    <row r="46" spans="1:15" s="6" customFormat="1" ht="15.75" x14ac:dyDescent="0.25">
      <c r="A46" s="44" t="s">
        <v>43</v>
      </c>
      <c r="B46" s="22"/>
    </row>
    <row r="47" spans="1:15" x14ac:dyDescent="0.2">
      <c r="A47" s="13" t="s">
        <v>113</v>
      </c>
      <c r="B47" s="22"/>
    </row>
    <row r="48" spans="1:15" s="6" customFormat="1" ht="12" customHeight="1" x14ac:dyDescent="0.2">
      <c r="A48" s="45"/>
      <c r="B48" s="46"/>
      <c r="C48" s="46">
        <v>2008</v>
      </c>
      <c r="D48" s="46">
        <v>2009</v>
      </c>
      <c r="E48" s="47">
        <v>2010</v>
      </c>
      <c r="F48" s="47">
        <v>2011</v>
      </c>
      <c r="G48" s="47">
        <v>2012</v>
      </c>
      <c r="H48" s="47">
        <v>2013</v>
      </c>
      <c r="I48" s="47">
        <v>2014</v>
      </c>
      <c r="J48" s="47">
        <v>2015</v>
      </c>
      <c r="K48" s="47">
        <v>2016</v>
      </c>
      <c r="L48" s="47">
        <v>2017</v>
      </c>
      <c r="M48" s="47">
        <v>2018</v>
      </c>
      <c r="N48" s="47">
        <v>2019</v>
      </c>
      <c r="O48" s="47">
        <v>2020</v>
      </c>
    </row>
    <row r="49" spans="1:15" x14ac:dyDescent="0.2">
      <c r="A49" s="33" t="s">
        <v>83</v>
      </c>
      <c r="B49" s="34"/>
      <c r="C49" s="34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6"/>
      <c r="O49" s="36"/>
    </row>
    <row r="50" spans="1:15" x14ac:dyDescent="0.2">
      <c r="A50" s="13" t="s">
        <v>84</v>
      </c>
      <c r="B50" s="12" t="s">
        <v>4</v>
      </c>
      <c r="C50" s="28">
        <v>0</v>
      </c>
      <c r="D50" s="28">
        <v>0</v>
      </c>
      <c r="E50" s="28">
        <v>0</v>
      </c>
      <c r="F50" s="28">
        <v>1571.6666666666699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429307</v>
      </c>
      <c r="O50" s="28">
        <v>1055769</v>
      </c>
    </row>
    <row r="51" spans="1:15" x14ac:dyDescent="0.2">
      <c r="A51" s="13"/>
      <c r="B51" s="12"/>
      <c r="C51" s="26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">
      <c r="A52" s="13" t="s">
        <v>85</v>
      </c>
      <c r="B52" s="12" t="s">
        <v>4</v>
      </c>
      <c r="C52" s="26">
        <v>4621640</v>
      </c>
      <c r="D52" s="26">
        <v>4220066.6666666698</v>
      </c>
      <c r="E52" s="25">
        <v>3915938</v>
      </c>
      <c r="F52" s="25">
        <v>3499571.3333333302</v>
      </c>
      <c r="G52" s="25">
        <v>5202708.4000000004</v>
      </c>
      <c r="H52" s="25">
        <v>5929573</v>
      </c>
      <c r="I52" s="25">
        <v>9879604.5999999996</v>
      </c>
      <c r="J52" s="25">
        <v>10949302.25</v>
      </c>
      <c r="K52" s="25">
        <v>11596747.6</v>
      </c>
      <c r="L52" s="25">
        <v>19896411</v>
      </c>
      <c r="M52" s="25">
        <v>19120168.5</v>
      </c>
      <c r="N52" s="25">
        <v>76655959.25</v>
      </c>
      <c r="O52" s="25">
        <v>110790851</v>
      </c>
    </row>
    <row r="53" spans="1:15" x14ac:dyDescent="0.2">
      <c r="A53" s="13" t="s">
        <v>86</v>
      </c>
      <c r="B53" s="12" t="s">
        <v>4</v>
      </c>
      <c r="C53" s="26">
        <v>1035146.5</v>
      </c>
      <c r="D53" s="26">
        <v>824203.33333333302</v>
      </c>
      <c r="E53" s="25">
        <v>4084220.1666666698</v>
      </c>
      <c r="F53" s="25">
        <v>3799264.5</v>
      </c>
      <c r="G53" s="25">
        <v>2756016.2</v>
      </c>
      <c r="H53" s="25">
        <v>3469773.25</v>
      </c>
      <c r="I53" s="25">
        <v>1751006</v>
      </c>
      <c r="J53" s="25">
        <v>3027958.25</v>
      </c>
      <c r="K53" s="25">
        <v>12850660.6</v>
      </c>
      <c r="L53" s="25">
        <v>3164089</v>
      </c>
      <c r="M53" s="25">
        <v>3412805.25</v>
      </c>
      <c r="N53" s="25">
        <v>12823246.75</v>
      </c>
      <c r="O53" s="25">
        <v>12091465</v>
      </c>
    </row>
    <row r="54" spans="1:15" x14ac:dyDescent="0.2">
      <c r="A54" s="13" t="s">
        <v>87</v>
      </c>
      <c r="B54" s="12" t="s">
        <v>4</v>
      </c>
      <c r="C54" s="26">
        <v>2611060.6666666665</v>
      </c>
      <c r="D54" s="26">
        <v>2779166.5</v>
      </c>
      <c r="E54" s="25">
        <v>411190.16666666698</v>
      </c>
      <c r="F54" s="25">
        <v>689019.66666666698</v>
      </c>
      <c r="G54" s="25">
        <v>405563</v>
      </c>
      <c r="H54" s="25">
        <v>416095.5</v>
      </c>
      <c r="I54" s="25">
        <v>2141045</v>
      </c>
      <c r="J54" s="25">
        <v>518294.25</v>
      </c>
      <c r="K54" s="25">
        <v>1161034.8</v>
      </c>
      <c r="L54" s="25">
        <v>470799.75</v>
      </c>
      <c r="M54" s="25">
        <v>370919.75</v>
      </c>
      <c r="N54" s="25">
        <v>1004022.25</v>
      </c>
      <c r="O54" s="25">
        <v>186967</v>
      </c>
    </row>
    <row r="55" spans="1:15" x14ac:dyDescent="0.2">
      <c r="A55" s="13" t="s">
        <v>21</v>
      </c>
      <c r="B55" s="12" t="s">
        <v>4</v>
      </c>
      <c r="C55" s="28">
        <f>SUM(C52:C54)</f>
        <v>8267847.166666666</v>
      </c>
      <c r="D55" s="28">
        <f t="shared" ref="D55:N55" si="14">SUM(D52:D54)</f>
        <v>7823436.5000000028</v>
      </c>
      <c r="E55" s="28">
        <f t="shared" si="14"/>
        <v>8411348.3333333358</v>
      </c>
      <c r="F55" s="28">
        <f t="shared" si="14"/>
        <v>7987855.4999999972</v>
      </c>
      <c r="G55" s="28">
        <f t="shared" si="14"/>
        <v>8364287.6000000006</v>
      </c>
      <c r="H55" s="28">
        <f t="shared" si="14"/>
        <v>9815441.75</v>
      </c>
      <c r="I55" s="28">
        <f t="shared" si="14"/>
        <v>13771655.6</v>
      </c>
      <c r="J55" s="28">
        <f t="shared" si="14"/>
        <v>14495554.75</v>
      </c>
      <c r="K55" s="28">
        <f t="shared" si="14"/>
        <v>25608443</v>
      </c>
      <c r="L55" s="28">
        <f t="shared" si="14"/>
        <v>23531299.75</v>
      </c>
      <c r="M55" s="28">
        <f t="shared" si="14"/>
        <v>22903893.5</v>
      </c>
      <c r="N55" s="28">
        <f t="shared" si="14"/>
        <v>90483228.25</v>
      </c>
      <c r="O55" s="28">
        <v>123069283</v>
      </c>
    </row>
    <row r="56" spans="1:15" x14ac:dyDescent="0.2">
      <c r="A56" s="13"/>
      <c r="B56" s="1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x14ac:dyDescent="0.2">
      <c r="A57" s="13" t="s">
        <v>88</v>
      </c>
      <c r="B57" s="12" t="s">
        <v>4</v>
      </c>
      <c r="C57" s="28">
        <v>62333.333333333299</v>
      </c>
      <c r="D57" s="28">
        <v>63474</v>
      </c>
      <c r="E57" s="28">
        <v>197978.5</v>
      </c>
      <c r="F57" s="28">
        <v>201385.16666666701</v>
      </c>
      <c r="G57" s="28">
        <v>229880.2</v>
      </c>
      <c r="H57" s="28">
        <v>215967.75</v>
      </c>
      <c r="I57" s="28">
        <v>79288.800000000003</v>
      </c>
      <c r="J57" s="28">
        <v>23875</v>
      </c>
      <c r="K57" s="28">
        <v>474120</v>
      </c>
      <c r="L57" s="28">
        <v>2445445.75</v>
      </c>
      <c r="M57" s="28">
        <v>2477918.25</v>
      </c>
      <c r="N57" s="28">
        <v>3668324.75</v>
      </c>
      <c r="O57" s="28">
        <v>6349709</v>
      </c>
    </row>
    <row r="58" spans="1:15" x14ac:dyDescent="0.2">
      <c r="A58" s="13"/>
      <c r="B58" s="12"/>
      <c r="C58" s="30"/>
      <c r="D58" s="3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x14ac:dyDescent="0.2">
      <c r="A59" s="13" t="s">
        <v>38</v>
      </c>
      <c r="B59" s="12" t="s">
        <v>4</v>
      </c>
      <c r="C59" s="31">
        <f t="shared" ref="C59:N59" si="15">C50+C55+C57</f>
        <v>8330180.4999999991</v>
      </c>
      <c r="D59" s="31">
        <f t="shared" si="15"/>
        <v>7886910.5000000028</v>
      </c>
      <c r="E59" s="31">
        <f t="shared" si="15"/>
        <v>8609326.8333333358</v>
      </c>
      <c r="F59" s="31">
        <f t="shared" si="15"/>
        <v>8190812.3333333312</v>
      </c>
      <c r="G59" s="31">
        <f t="shared" si="15"/>
        <v>8594167.8000000007</v>
      </c>
      <c r="H59" s="31">
        <f t="shared" si="15"/>
        <v>10031409.5</v>
      </c>
      <c r="I59" s="31">
        <f t="shared" si="15"/>
        <v>13850944.4</v>
      </c>
      <c r="J59" s="31">
        <f t="shared" si="15"/>
        <v>14519429.75</v>
      </c>
      <c r="K59" s="31">
        <f t="shared" si="15"/>
        <v>26082563</v>
      </c>
      <c r="L59" s="31">
        <f t="shared" si="15"/>
        <v>25976745.5</v>
      </c>
      <c r="M59" s="31">
        <f t="shared" si="15"/>
        <v>25381811.75</v>
      </c>
      <c r="N59" s="31">
        <f t="shared" si="15"/>
        <v>94580860</v>
      </c>
      <c r="O59" s="31">
        <v>130474761</v>
      </c>
    </row>
    <row r="60" spans="1:15" x14ac:dyDescent="0.2">
      <c r="A60" s="13"/>
      <c r="B60" s="1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x14ac:dyDescent="0.2">
      <c r="A61" s="13" t="s">
        <v>89</v>
      </c>
      <c r="B61" s="1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">
      <c r="A62" s="13" t="s">
        <v>90</v>
      </c>
      <c r="B62" s="12" t="s">
        <v>4</v>
      </c>
      <c r="C62" s="26">
        <v>5586750.166666667</v>
      </c>
      <c r="D62" s="26">
        <v>4877617.8333333302</v>
      </c>
      <c r="E62" s="25">
        <v>5282791.5</v>
      </c>
      <c r="F62" s="25">
        <v>5702295.8333333302</v>
      </c>
      <c r="G62" s="25">
        <v>4905444</v>
      </c>
      <c r="H62" s="25">
        <v>3795741.25</v>
      </c>
      <c r="I62" s="25">
        <v>5898691.7999999998</v>
      </c>
      <c r="J62" s="25">
        <v>5652401.25</v>
      </c>
      <c r="K62" s="25">
        <v>5010765</v>
      </c>
      <c r="L62" s="25">
        <v>6994683.5</v>
      </c>
      <c r="M62" s="25">
        <v>10235932.25</v>
      </c>
      <c r="N62" s="25">
        <v>14613671.5</v>
      </c>
      <c r="O62" s="25">
        <v>14130095</v>
      </c>
    </row>
    <row r="63" spans="1:15" x14ac:dyDescent="0.2">
      <c r="A63" s="13" t="s">
        <v>91</v>
      </c>
      <c r="B63" s="12" t="s">
        <v>4</v>
      </c>
      <c r="C63" s="26">
        <v>5761734.666666667</v>
      </c>
      <c r="D63" s="26">
        <v>3820305.5</v>
      </c>
      <c r="E63" s="25">
        <v>5013989</v>
      </c>
      <c r="F63" s="25">
        <v>862614.83333333302</v>
      </c>
      <c r="G63" s="25">
        <v>2828600.4</v>
      </c>
      <c r="H63" s="25">
        <v>1945059.25</v>
      </c>
      <c r="I63" s="25">
        <v>4779317</v>
      </c>
      <c r="J63" s="25">
        <v>6141015.75</v>
      </c>
      <c r="K63" s="25">
        <v>5758799.2000000002</v>
      </c>
      <c r="L63" s="25">
        <v>6158991.5</v>
      </c>
      <c r="M63" s="25">
        <v>9451011.5</v>
      </c>
      <c r="N63" s="25">
        <v>983069</v>
      </c>
      <c r="O63" s="25">
        <v>8938766</v>
      </c>
    </row>
    <row r="64" spans="1:15" x14ac:dyDescent="0.2">
      <c r="A64" s="13" t="s">
        <v>92</v>
      </c>
      <c r="B64" s="12" t="s">
        <v>4</v>
      </c>
      <c r="C64" s="26">
        <v>3223001.5</v>
      </c>
      <c r="D64" s="26">
        <v>4959494</v>
      </c>
      <c r="E64" s="25">
        <v>4459571</v>
      </c>
      <c r="F64" s="25">
        <v>6747330</v>
      </c>
      <c r="G64" s="25">
        <v>9044912.1999999993</v>
      </c>
      <c r="H64" s="25">
        <v>3965713</v>
      </c>
      <c r="I64" s="25">
        <v>4599262.8</v>
      </c>
      <c r="J64" s="25">
        <v>8409795.5</v>
      </c>
      <c r="K64" s="25">
        <v>7764446.2000000002</v>
      </c>
      <c r="L64" s="25">
        <v>7268759.75</v>
      </c>
      <c r="M64" s="25">
        <v>7079566.25</v>
      </c>
      <c r="N64" s="25">
        <v>5543327</v>
      </c>
      <c r="O64" s="25">
        <v>6622299</v>
      </c>
    </row>
    <row r="65" spans="1:15" x14ac:dyDescent="0.2">
      <c r="A65" s="13" t="s">
        <v>39</v>
      </c>
      <c r="B65" s="12" t="s">
        <v>4</v>
      </c>
      <c r="C65" s="29">
        <f t="shared" ref="C65:H65" si="16">SUM(C62:C64)</f>
        <v>14571486.333333334</v>
      </c>
      <c r="D65" s="29">
        <f t="shared" si="16"/>
        <v>13657417.33333333</v>
      </c>
      <c r="E65" s="29">
        <f t="shared" si="16"/>
        <v>14756351.5</v>
      </c>
      <c r="F65" s="29">
        <f t="shared" si="16"/>
        <v>13312240.666666664</v>
      </c>
      <c r="G65" s="29">
        <f t="shared" si="16"/>
        <v>16778956.600000001</v>
      </c>
      <c r="H65" s="29">
        <f t="shared" si="16"/>
        <v>9706513.5</v>
      </c>
      <c r="I65" s="29">
        <f t="shared" ref="I65:J65" si="17">SUM(I62:I64)</f>
        <v>15277271.600000001</v>
      </c>
      <c r="J65" s="29">
        <f t="shared" si="17"/>
        <v>20203212.5</v>
      </c>
      <c r="K65" s="29">
        <f t="shared" ref="K65:N65" si="18">SUM(K62:K64)</f>
        <v>18534010.399999999</v>
      </c>
      <c r="L65" s="29">
        <f t="shared" si="18"/>
        <v>20422434.75</v>
      </c>
      <c r="M65" s="29">
        <f t="shared" si="18"/>
        <v>26766510</v>
      </c>
      <c r="N65" s="29">
        <f t="shared" si="18"/>
        <v>21140067.5</v>
      </c>
      <c r="O65" s="29">
        <v>29691160</v>
      </c>
    </row>
    <row r="66" spans="1:15" x14ac:dyDescent="0.2">
      <c r="A66" s="13"/>
      <c r="B66" s="12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4"/>
      <c r="N66" s="24"/>
      <c r="O66" s="24"/>
    </row>
    <row r="67" spans="1:15" x14ac:dyDescent="0.2">
      <c r="A67" s="13" t="s">
        <v>40</v>
      </c>
      <c r="B67" s="12" t="s">
        <v>4</v>
      </c>
      <c r="C67" s="31">
        <f t="shared" ref="C67:N67" si="19">C59+C65</f>
        <v>22901666.833333332</v>
      </c>
      <c r="D67" s="31">
        <f t="shared" si="19"/>
        <v>21544327.833333332</v>
      </c>
      <c r="E67" s="31">
        <f t="shared" si="19"/>
        <v>23365678.333333336</v>
      </c>
      <c r="F67" s="31">
        <f t="shared" si="19"/>
        <v>21503052.999999996</v>
      </c>
      <c r="G67" s="31">
        <f t="shared" si="19"/>
        <v>25373124.400000002</v>
      </c>
      <c r="H67" s="31">
        <f t="shared" si="19"/>
        <v>19737923</v>
      </c>
      <c r="I67" s="31">
        <f t="shared" si="19"/>
        <v>29128216</v>
      </c>
      <c r="J67" s="31">
        <f t="shared" si="19"/>
        <v>34722642.25</v>
      </c>
      <c r="K67" s="31">
        <f t="shared" si="19"/>
        <v>44616573.399999999</v>
      </c>
      <c r="L67" s="31">
        <f t="shared" si="19"/>
        <v>46399180.25</v>
      </c>
      <c r="M67" s="31">
        <f t="shared" si="19"/>
        <v>52148321.75</v>
      </c>
      <c r="N67" s="31">
        <f t="shared" si="19"/>
        <v>115720927.5</v>
      </c>
      <c r="O67" s="31">
        <v>160165921</v>
      </c>
    </row>
    <row r="68" spans="1:15" x14ac:dyDescent="0.2">
      <c r="A68" s="37"/>
      <c r="B68" s="12"/>
      <c r="C68" s="30"/>
      <c r="D68" s="30"/>
    </row>
    <row r="69" spans="1:15" x14ac:dyDescent="0.2">
      <c r="A69" s="13" t="s">
        <v>93</v>
      </c>
      <c r="B69" s="12"/>
      <c r="C69" s="30"/>
      <c r="D69" s="30"/>
    </row>
    <row r="70" spans="1:15" x14ac:dyDescent="0.2">
      <c r="A70" s="13" t="s">
        <v>94</v>
      </c>
      <c r="B70" s="12" t="s">
        <v>4</v>
      </c>
      <c r="C70" s="31">
        <f t="shared" ref="C70:K70" si="20">C67-C76</f>
        <v>9978623.3333333321</v>
      </c>
      <c r="D70" s="31">
        <f t="shared" si="20"/>
        <v>12184542.500000002</v>
      </c>
      <c r="E70" s="31">
        <f t="shared" si="20"/>
        <v>14037323.833333336</v>
      </c>
      <c r="F70" s="31">
        <f t="shared" si="20"/>
        <v>9022329.0000000298</v>
      </c>
      <c r="G70" s="31">
        <f t="shared" si="20"/>
        <v>10899853.400000002</v>
      </c>
      <c r="H70" s="31">
        <f t="shared" si="20"/>
        <v>11489542</v>
      </c>
      <c r="I70" s="31">
        <f t="shared" si="20"/>
        <v>11870273</v>
      </c>
      <c r="J70" s="31">
        <f t="shared" si="20"/>
        <v>14054018.25</v>
      </c>
      <c r="K70" s="31">
        <f t="shared" si="20"/>
        <v>16933019.799999997</v>
      </c>
      <c r="L70" s="31">
        <f t="shared" ref="L70:N70" si="21">L67-L76</f>
        <v>19440698.75</v>
      </c>
      <c r="M70" s="31">
        <f t="shared" si="21"/>
        <v>22883897.5</v>
      </c>
      <c r="N70" s="31">
        <f t="shared" si="21"/>
        <v>38452604.75</v>
      </c>
      <c r="O70" s="31">
        <v>48907952</v>
      </c>
    </row>
    <row r="71" spans="1:15" x14ac:dyDescent="0.2">
      <c r="A71" s="13"/>
      <c r="B71" s="12"/>
      <c r="C71" s="30"/>
      <c r="D71" s="30"/>
      <c r="E71" s="30"/>
      <c r="F71" s="30"/>
      <c r="G71" s="30"/>
      <c r="H71" s="30"/>
      <c r="I71" s="30"/>
      <c r="J71" s="30"/>
      <c r="K71" s="30"/>
      <c r="L71" s="30"/>
      <c r="N71" s="26"/>
      <c r="O71" s="26"/>
    </row>
    <row r="72" spans="1:15" x14ac:dyDescent="0.2">
      <c r="A72" s="13" t="s">
        <v>95</v>
      </c>
      <c r="B72" s="1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26"/>
      <c r="N72" s="26"/>
      <c r="O72" s="26"/>
    </row>
    <row r="73" spans="1:15" x14ac:dyDescent="0.2">
      <c r="A73" s="13" t="s">
        <v>96</v>
      </c>
      <c r="B73" s="12" t="s">
        <v>4</v>
      </c>
      <c r="C73" s="26">
        <v>1365683.6666666667</v>
      </c>
      <c r="D73" s="26">
        <v>1349576.33333333</v>
      </c>
      <c r="E73" s="25">
        <v>1447098.33333333</v>
      </c>
      <c r="F73" s="25">
        <v>841461.66666666698</v>
      </c>
      <c r="G73" s="25">
        <v>1015395.8</v>
      </c>
      <c r="H73" s="25">
        <v>637791.75</v>
      </c>
      <c r="I73" s="25">
        <v>1085780.8</v>
      </c>
      <c r="J73" s="25">
        <v>1211153</v>
      </c>
      <c r="K73" s="25">
        <v>1132026.6000000001</v>
      </c>
      <c r="L73" s="25">
        <v>2104436</v>
      </c>
      <c r="M73" s="25">
        <v>2487609.25</v>
      </c>
      <c r="N73" s="25">
        <v>1994968</v>
      </c>
      <c r="O73" s="25">
        <v>2064188</v>
      </c>
    </row>
    <row r="74" spans="1:15" x14ac:dyDescent="0.2">
      <c r="A74" s="13" t="s">
        <v>97</v>
      </c>
      <c r="B74" s="12" t="s">
        <v>4</v>
      </c>
      <c r="C74" s="26">
        <v>2924094.6666666665</v>
      </c>
      <c r="D74" s="26">
        <v>2012395</v>
      </c>
      <c r="E74" s="25">
        <v>1375004.66666667</v>
      </c>
      <c r="F74" s="25">
        <v>989359</v>
      </c>
      <c r="G74" s="25">
        <v>1252423.3999999999</v>
      </c>
      <c r="H74" s="25">
        <v>2807523.75</v>
      </c>
      <c r="I74" s="25">
        <v>6076382</v>
      </c>
      <c r="J74" s="25">
        <v>7698799.5</v>
      </c>
      <c r="K74" s="25">
        <v>13116793.800000001</v>
      </c>
      <c r="L74" s="25">
        <v>11536333.5</v>
      </c>
      <c r="M74" s="25">
        <v>10433164.25</v>
      </c>
      <c r="N74" s="25">
        <v>67310543.25</v>
      </c>
      <c r="O74" s="25">
        <v>85851220</v>
      </c>
    </row>
    <row r="75" spans="1:15" x14ac:dyDescent="0.2">
      <c r="A75" s="13" t="s">
        <v>98</v>
      </c>
      <c r="B75" s="12" t="s">
        <v>4</v>
      </c>
      <c r="C75" s="26">
        <v>8633265.166666666</v>
      </c>
      <c r="D75" s="26">
        <v>5997814</v>
      </c>
      <c r="E75" s="25">
        <v>6506251.5</v>
      </c>
      <c r="F75" s="25">
        <v>10649903.3333333</v>
      </c>
      <c r="G75" s="25">
        <v>12205451.800000001</v>
      </c>
      <c r="H75" s="25">
        <v>4803065.5</v>
      </c>
      <c r="I75" s="25">
        <v>10095780.199999999</v>
      </c>
      <c r="J75" s="25">
        <v>11758671.5</v>
      </c>
      <c r="K75" s="25">
        <v>13434733.199999999</v>
      </c>
      <c r="L75" s="25">
        <v>13317712</v>
      </c>
      <c r="M75" s="25">
        <v>16343650.75</v>
      </c>
      <c r="N75" s="25">
        <v>7962811.5</v>
      </c>
      <c r="O75" s="25">
        <v>23342561</v>
      </c>
    </row>
    <row r="76" spans="1:15" x14ac:dyDescent="0.2">
      <c r="A76" s="12" t="s">
        <v>41</v>
      </c>
      <c r="B76" s="12" t="s">
        <v>4</v>
      </c>
      <c r="C76" s="29">
        <f t="shared" ref="C76:K76" si="22">C73+C74+C75</f>
        <v>12923043.5</v>
      </c>
      <c r="D76" s="29">
        <f t="shared" si="22"/>
        <v>9359785.3333333302</v>
      </c>
      <c r="E76" s="29">
        <f t="shared" si="22"/>
        <v>9328354.5</v>
      </c>
      <c r="F76" s="29">
        <f t="shared" si="22"/>
        <v>12480723.999999966</v>
      </c>
      <c r="G76" s="29">
        <f t="shared" si="22"/>
        <v>14473271</v>
      </c>
      <c r="H76" s="29">
        <f t="shared" si="22"/>
        <v>8248381</v>
      </c>
      <c r="I76" s="29">
        <f t="shared" si="22"/>
        <v>17257943</v>
      </c>
      <c r="J76" s="29">
        <f t="shared" si="22"/>
        <v>20668624</v>
      </c>
      <c r="K76" s="29">
        <f t="shared" si="22"/>
        <v>27683553.600000001</v>
      </c>
      <c r="L76" s="29">
        <f t="shared" ref="L76:M76" si="23">L73+L74+L75</f>
        <v>26958481.5</v>
      </c>
      <c r="M76" s="29">
        <f t="shared" si="23"/>
        <v>29264424.25</v>
      </c>
      <c r="N76" s="29">
        <f>N73+N74+N75</f>
        <v>77268322.75</v>
      </c>
      <c r="O76" s="29">
        <v>111257969</v>
      </c>
    </row>
    <row r="77" spans="1:15" x14ac:dyDescent="0.2">
      <c r="A77" s="12"/>
      <c r="B77" s="12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4"/>
      <c r="N77" s="24"/>
      <c r="O77" s="24"/>
    </row>
    <row r="78" spans="1:15" x14ac:dyDescent="0.2">
      <c r="A78" s="16" t="s">
        <v>42</v>
      </c>
      <c r="B78" s="17" t="s">
        <v>4</v>
      </c>
      <c r="C78" s="31">
        <f t="shared" ref="C78:K78" si="24">C76+C70</f>
        <v>22901666.833333332</v>
      </c>
      <c r="D78" s="31">
        <f t="shared" si="24"/>
        <v>21544327.833333332</v>
      </c>
      <c r="E78" s="31">
        <f t="shared" si="24"/>
        <v>23365678.333333336</v>
      </c>
      <c r="F78" s="31">
        <f t="shared" si="24"/>
        <v>21503052.999999996</v>
      </c>
      <c r="G78" s="31">
        <f t="shared" si="24"/>
        <v>25373124.400000002</v>
      </c>
      <c r="H78" s="31">
        <f t="shared" si="24"/>
        <v>19737923</v>
      </c>
      <c r="I78" s="31">
        <f t="shared" si="24"/>
        <v>29128216</v>
      </c>
      <c r="J78" s="31">
        <f t="shared" si="24"/>
        <v>34722642.25</v>
      </c>
      <c r="K78" s="31">
        <f t="shared" si="24"/>
        <v>44616573.399999999</v>
      </c>
      <c r="L78" s="31">
        <f t="shared" ref="L78:N78" si="25">L76+L70</f>
        <v>46399180.25</v>
      </c>
      <c r="M78" s="31">
        <f t="shared" si="25"/>
        <v>52148321.75</v>
      </c>
      <c r="N78" s="31">
        <f t="shared" si="25"/>
        <v>115720927.5</v>
      </c>
      <c r="O78" s="31">
        <v>160165921</v>
      </c>
    </row>
    <row r="79" spans="1:15" x14ac:dyDescent="0.2">
      <c r="A79" s="13"/>
      <c r="B79" s="12"/>
    </row>
    <row r="80" spans="1:15" x14ac:dyDescent="0.2">
      <c r="A80" s="13"/>
      <c r="B80" s="12"/>
    </row>
    <row r="81" spans="1:15" s="6" customFormat="1" ht="15.75" x14ac:dyDescent="0.25">
      <c r="A81" s="44" t="s">
        <v>35</v>
      </c>
      <c r="B81" s="22"/>
    </row>
    <row r="82" spans="1:15" x14ac:dyDescent="0.2">
      <c r="A82" s="13" t="s">
        <v>113</v>
      </c>
      <c r="B82" s="22"/>
    </row>
    <row r="83" spans="1:15" s="6" customFormat="1" x14ac:dyDescent="0.2">
      <c r="A83" s="45"/>
      <c r="B83" s="46"/>
      <c r="C83" s="46">
        <v>2008</v>
      </c>
      <c r="D83" s="46">
        <v>2009</v>
      </c>
      <c r="E83" s="47">
        <v>2010</v>
      </c>
      <c r="F83" s="47">
        <v>2011</v>
      </c>
      <c r="G83" s="47">
        <v>2012</v>
      </c>
      <c r="H83" s="47">
        <v>2013</v>
      </c>
      <c r="I83" s="47">
        <v>2014</v>
      </c>
      <c r="J83" s="47">
        <v>2015</v>
      </c>
      <c r="K83" s="47">
        <v>2016</v>
      </c>
      <c r="L83" s="47">
        <v>2017</v>
      </c>
      <c r="M83" s="47">
        <v>2018</v>
      </c>
      <c r="N83" s="47">
        <v>2019</v>
      </c>
      <c r="O83" s="47">
        <v>2020</v>
      </c>
    </row>
    <row r="84" spans="1:15" x14ac:dyDescent="0.2">
      <c r="A84" s="13" t="s">
        <v>8</v>
      </c>
      <c r="B84" s="12" t="s">
        <v>3</v>
      </c>
      <c r="C84" s="38">
        <f t="shared" ref="C84:M84" si="26">((C37+C39)/C67)*100</f>
        <v>23.701564488017006</v>
      </c>
      <c r="D84" s="38">
        <f t="shared" si="26"/>
        <v>25.080725230640162</v>
      </c>
      <c r="E84" s="38">
        <f t="shared" si="26"/>
        <v>26.933549634853421</v>
      </c>
      <c r="F84" s="38">
        <f t="shared" si="26"/>
        <v>16.310117185951199</v>
      </c>
      <c r="G84" s="38">
        <f t="shared" si="26"/>
        <v>20.419264566408696</v>
      </c>
      <c r="H84" s="38">
        <f t="shared" si="26"/>
        <v>23.036079328103572</v>
      </c>
      <c r="I84" s="38">
        <f t="shared" si="26"/>
        <v>7.2640196479364523</v>
      </c>
      <c r="J84" s="38">
        <f t="shared" si="26"/>
        <v>11.258855163880851</v>
      </c>
      <c r="K84" s="38">
        <f t="shared" si="26"/>
        <v>21.437735511978978</v>
      </c>
      <c r="L84" s="38">
        <f t="shared" si="26"/>
        <v>21.800429976346418</v>
      </c>
      <c r="M84" s="38">
        <f t="shared" si="26"/>
        <v>12.977384070849787</v>
      </c>
      <c r="N84" s="38">
        <f t="shared" ref="N84:O84" si="27">((N37+N39)/N67)*100</f>
        <v>10.45788420594883</v>
      </c>
      <c r="O84" s="38">
        <f t="shared" si="27"/>
        <v>5.9062270806034949</v>
      </c>
    </row>
    <row r="85" spans="1:15" x14ac:dyDescent="0.2">
      <c r="A85" s="13" t="s">
        <v>9</v>
      </c>
      <c r="B85" s="12" t="s">
        <v>3</v>
      </c>
      <c r="C85" s="38">
        <f t="shared" ref="C85:M85" si="28">(C37/C23)*100</f>
        <v>28.63206726512924</v>
      </c>
      <c r="D85" s="38">
        <f t="shared" si="28"/>
        <v>26.861137817842224</v>
      </c>
      <c r="E85" s="38">
        <f t="shared" si="28"/>
        <v>29.814696568578064</v>
      </c>
      <c r="F85" s="38">
        <f t="shared" si="28"/>
        <v>15.553002835723243</v>
      </c>
      <c r="G85" s="38">
        <f t="shared" si="28"/>
        <v>25.474839434928782</v>
      </c>
      <c r="H85" s="38">
        <f t="shared" si="28"/>
        <v>17.995487998412671</v>
      </c>
      <c r="I85" s="38">
        <f t="shared" si="28"/>
        <v>9.2334090702288627</v>
      </c>
      <c r="J85" s="38">
        <f t="shared" si="28"/>
        <v>14.526594742296814</v>
      </c>
      <c r="K85" s="38">
        <f t="shared" si="28"/>
        <v>25.327890036672589</v>
      </c>
      <c r="L85" s="38">
        <f t="shared" si="28"/>
        <v>28.042068920815588</v>
      </c>
      <c r="M85" s="38">
        <f t="shared" si="28"/>
        <v>17.382698068768626</v>
      </c>
      <c r="N85" s="38">
        <f t="shared" ref="N85:O85" si="29">(N37/N23)*100</f>
        <v>20.132592752620138</v>
      </c>
      <c r="O85" s="38">
        <f t="shared" si="29"/>
        <v>14.677327304408006</v>
      </c>
    </row>
    <row r="86" spans="1:15" x14ac:dyDescent="0.2">
      <c r="A86" s="13" t="s">
        <v>16</v>
      </c>
      <c r="B86" s="12" t="s">
        <v>3</v>
      </c>
      <c r="C86" s="38">
        <f t="shared" ref="C86:M86" si="30">((C37+C39)/C109)*100</f>
        <v>28.949329828443631</v>
      </c>
      <c r="D86" s="38">
        <f t="shared" si="30"/>
        <v>28.912878840508437</v>
      </c>
      <c r="E86" s="38">
        <f t="shared" si="30"/>
        <v>28.800803610908826</v>
      </c>
      <c r="F86" s="38">
        <f t="shared" si="30"/>
        <v>16.463627961863452</v>
      </c>
      <c r="G86" s="38">
        <f t="shared" si="30"/>
        <v>26.41759626067957</v>
      </c>
      <c r="H86" s="38">
        <f t="shared" si="30"/>
        <v>19.496075279753008</v>
      </c>
      <c r="I86" s="38">
        <f t="shared" si="30"/>
        <v>9.2674419759057525</v>
      </c>
      <c r="J86" s="38">
        <f t="shared" si="30"/>
        <v>15.43206730763271</v>
      </c>
      <c r="K86" s="38">
        <f t="shared" si="30"/>
        <v>27.512505709909224</v>
      </c>
      <c r="L86" s="38">
        <f t="shared" si="30"/>
        <v>26.0979557322799</v>
      </c>
      <c r="M86" s="38">
        <f t="shared" si="30"/>
        <v>16.351211867474735</v>
      </c>
      <c r="N86" s="38">
        <f t="shared" ref="N86:O86" si="31">((N37+N39)/N109)*100</f>
        <v>17.961074825443145</v>
      </c>
      <c r="O86" s="38">
        <f t="shared" si="31"/>
        <v>14.442415144372273</v>
      </c>
    </row>
    <row r="87" spans="1:15" x14ac:dyDescent="0.2">
      <c r="A87" s="13" t="s">
        <v>10</v>
      </c>
      <c r="B87" s="12" t="s">
        <v>3</v>
      </c>
      <c r="C87" s="38">
        <f t="shared" ref="C87:M87" si="32">(C65/C75)*100</f>
        <v>168.78302764977431</v>
      </c>
      <c r="D87" s="38">
        <f t="shared" si="32"/>
        <v>227.70658332074535</v>
      </c>
      <c r="E87" s="38">
        <f t="shared" si="32"/>
        <v>226.80266048737897</v>
      </c>
      <c r="F87" s="38">
        <f t="shared" si="32"/>
        <v>124.99869951871274</v>
      </c>
      <c r="G87" s="38">
        <f t="shared" si="32"/>
        <v>137.4709996396856</v>
      </c>
      <c r="H87" s="38">
        <f t="shared" si="32"/>
        <v>202.08996733440344</v>
      </c>
      <c r="I87" s="38">
        <f t="shared" si="32"/>
        <v>151.3233380417692</v>
      </c>
      <c r="J87" s="38">
        <f t="shared" si="32"/>
        <v>171.81543425207514</v>
      </c>
      <c r="K87" s="38">
        <f t="shared" si="32"/>
        <v>137.9559245731802</v>
      </c>
      <c r="L87" s="38">
        <f t="shared" si="32"/>
        <v>153.34792305164731</v>
      </c>
      <c r="M87" s="38">
        <f t="shared" si="32"/>
        <v>163.77313985371353</v>
      </c>
      <c r="N87" s="38">
        <f t="shared" ref="N87:O87" si="33">(N65/N75)*100</f>
        <v>265.48496721289962</v>
      </c>
      <c r="O87" s="38">
        <f t="shared" si="33"/>
        <v>127.19752558427501</v>
      </c>
    </row>
    <row r="88" spans="1:15" x14ac:dyDescent="0.2">
      <c r="A88" s="13" t="s">
        <v>11</v>
      </c>
      <c r="B88" s="12" t="s">
        <v>3</v>
      </c>
      <c r="C88" s="38">
        <f t="shared" ref="C88:M88" si="34">((C65-C62)/C75)*100</f>
        <v>104.07112480868818</v>
      </c>
      <c r="D88" s="38">
        <f t="shared" si="34"/>
        <v>146.38332399104073</v>
      </c>
      <c r="E88" s="38">
        <f t="shared" si="34"/>
        <v>145.60703655553434</v>
      </c>
      <c r="F88" s="38">
        <f t="shared" si="34"/>
        <v>71.455529643305283</v>
      </c>
      <c r="G88" s="38">
        <f t="shared" si="34"/>
        <v>97.280402188798959</v>
      </c>
      <c r="H88" s="38">
        <f t="shared" si="34"/>
        <v>123.06249519187278</v>
      </c>
      <c r="I88" s="38">
        <f t="shared" si="34"/>
        <v>92.896037891157746</v>
      </c>
      <c r="J88" s="38">
        <f t="shared" si="34"/>
        <v>123.74536740821445</v>
      </c>
      <c r="K88" s="38">
        <f t="shared" si="34"/>
        <v>100.65883109610245</v>
      </c>
      <c r="L88" s="38">
        <f t="shared" si="34"/>
        <v>100.82626242405604</v>
      </c>
      <c r="M88" s="38">
        <f t="shared" si="34"/>
        <v>101.1437285515906</v>
      </c>
      <c r="N88" s="38">
        <f t="shared" ref="N88:O88" si="35">((N65-N62)/N75)*100</f>
        <v>81.960950601430156</v>
      </c>
      <c r="O88" s="38">
        <f t="shared" si="35"/>
        <v>66.663914897769786</v>
      </c>
    </row>
    <row r="89" spans="1:15" x14ac:dyDescent="0.2">
      <c r="A89" s="13" t="s">
        <v>12</v>
      </c>
      <c r="B89" s="12" t="s">
        <v>3</v>
      </c>
      <c r="C89" s="38">
        <f t="shared" ref="C89:M89" si="36">((C37+C39)/C40)*100</f>
        <v>1199.8738538531984</v>
      </c>
      <c r="D89" s="38">
        <f t="shared" si="36"/>
        <v>2360.9529496581031</v>
      </c>
      <c r="E89" s="38">
        <f t="shared" si="36"/>
        <v>3042.1195179284937</v>
      </c>
      <c r="F89" s="38">
        <f t="shared" si="36"/>
        <v>1696.0809469231669</v>
      </c>
      <c r="G89" s="38">
        <f t="shared" si="36"/>
        <v>2656.4817368993695</v>
      </c>
      <c r="H89" s="38">
        <f t="shared" si="36"/>
        <v>2014.5840164043382</v>
      </c>
      <c r="I89" s="38">
        <f t="shared" si="36"/>
        <v>592.87177669465484</v>
      </c>
      <c r="J89" s="38">
        <f t="shared" si="36"/>
        <v>853.87819076300457</v>
      </c>
      <c r="K89" s="38">
        <f t="shared" si="36"/>
        <v>2202.9347795210997</v>
      </c>
      <c r="L89" s="38">
        <f t="shared" si="36"/>
        <v>1391.3301733932319</v>
      </c>
      <c r="M89" s="38">
        <f t="shared" si="36"/>
        <v>893.66721266187653</v>
      </c>
      <c r="N89" s="38">
        <f t="shared" ref="N89:O89" si="37">((N37+N39)/N40)*100</f>
        <v>853.87310537909332</v>
      </c>
      <c r="O89" s="38">
        <f t="shared" si="37"/>
        <v>453.24632638481955</v>
      </c>
    </row>
    <row r="90" spans="1:15" x14ac:dyDescent="0.2">
      <c r="A90" s="13" t="s">
        <v>13</v>
      </c>
      <c r="B90" s="12" t="s">
        <v>3</v>
      </c>
      <c r="C90" s="38">
        <f t="shared" ref="C90:M90" si="38">(C70/C78)*100</f>
        <v>43.571602914113946</v>
      </c>
      <c r="D90" s="38">
        <f t="shared" si="38"/>
        <v>56.555686463088939</v>
      </c>
      <c r="E90" s="38">
        <f t="shared" si="38"/>
        <v>60.07668013347498</v>
      </c>
      <c r="F90" s="38">
        <f t="shared" si="38"/>
        <v>41.958362842709043</v>
      </c>
      <c r="G90" s="38">
        <f t="shared" si="38"/>
        <v>42.958262562256628</v>
      </c>
      <c r="H90" s="38">
        <f t="shared" si="38"/>
        <v>58.210491549693458</v>
      </c>
      <c r="I90" s="38">
        <f t="shared" si="38"/>
        <v>40.751802307425898</v>
      </c>
      <c r="J90" s="38">
        <f t="shared" si="38"/>
        <v>40.47508294101668</v>
      </c>
      <c r="K90" s="38">
        <f t="shared" si="38"/>
        <v>37.952308995562618</v>
      </c>
      <c r="L90" s="38">
        <f t="shared" si="38"/>
        <v>41.89879787800777</v>
      </c>
      <c r="M90" s="38">
        <f t="shared" si="38"/>
        <v>43.882327814317442</v>
      </c>
      <c r="N90" s="38">
        <f t="shared" ref="N90:O90" si="39">(N70/N78)*100</f>
        <v>33.228738812173795</v>
      </c>
      <c r="O90" s="38">
        <f t="shared" si="39"/>
        <v>30.535804180216342</v>
      </c>
    </row>
    <row r="91" spans="1:15" x14ac:dyDescent="0.2">
      <c r="A91" s="13" t="s">
        <v>14</v>
      </c>
      <c r="B91" s="12" t="s">
        <v>3</v>
      </c>
      <c r="C91" s="38">
        <f t="shared" ref="C91:M91" si="40">(C75/C78)*100</f>
        <v>37.697104012101711</v>
      </c>
      <c r="D91" s="38">
        <f t="shared" si="40"/>
        <v>27.839411126673429</v>
      </c>
      <c r="E91" s="38">
        <f t="shared" si="40"/>
        <v>27.845335398280397</v>
      </c>
      <c r="F91" s="38">
        <f t="shared" si="40"/>
        <v>49.527401217554093</v>
      </c>
      <c r="G91" s="38">
        <f t="shared" si="40"/>
        <v>48.103858269815596</v>
      </c>
      <c r="H91" s="38">
        <f t="shared" si="40"/>
        <v>24.334199196136293</v>
      </c>
      <c r="I91" s="38">
        <f t="shared" si="40"/>
        <v>34.659795848808592</v>
      </c>
      <c r="J91" s="38">
        <f t="shared" si="40"/>
        <v>33.864564267138974</v>
      </c>
      <c r="K91" s="38">
        <f t="shared" si="40"/>
        <v>30.11153070755541</v>
      </c>
      <c r="L91" s="38">
        <f t="shared" si="40"/>
        <v>28.702472604567191</v>
      </c>
      <c r="M91" s="38">
        <f t="shared" si="40"/>
        <v>31.340703212563113</v>
      </c>
      <c r="N91" s="38">
        <f t="shared" ref="N91:O91" si="41">(N75/N78)*100</f>
        <v>6.8810470776774588</v>
      </c>
      <c r="O91" s="38">
        <f t="shared" si="41"/>
        <v>14.57398730907307</v>
      </c>
    </row>
    <row r="92" spans="1:15" x14ac:dyDescent="0.2">
      <c r="A92" s="16" t="s">
        <v>15</v>
      </c>
      <c r="B92" s="17" t="s">
        <v>3</v>
      </c>
      <c r="C92" s="39">
        <f t="shared" ref="C92:M92" si="42">((C74+C73)/C78)*100</f>
        <v>18.731293073784343</v>
      </c>
      <c r="D92" s="39">
        <f t="shared" si="42"/>
        <v>15.604902410237631</v>
      </c>
      <c r="E92" s="39">
        <f t="shared" si="42"/>
        <v>12.077984468244624</v>
      </c>
      <c r="F92" s="39">
        <f t="shared" si="42"/>
        <v>8.5142359397368708</v>
      </c>
      <c r="G92" s="39">
        <f t="shared" si="42"/>
        <v>8.9378791679277771</v>
      </c>
      <c r="H92" s="39">
        <f t="shared" si="42"/>
        <v>17.45530925417026</v>
      </c>
      <c r="I92" s="39">
        <f t="shared" si="42"/>
        <v>24.58840184376551</v>
      </c>
      <c r="J92" s="39">
        <f t="shared" si="42"/>
        <v>25.66035279184435</v>
      </c>
      <c r="K92" s="39">
        <f t="shared" si="42"/>
        <v>31.936160296881965</v>
      </c>
      <c r="L92" s="39">
        <f t="shared" si="42"/>
        <v>29.398729517425043</v>
      </c>
      <c r="M92" s="39">
        <f t="shared" si="42"/>
        <v>24.776968973119445</v>
      </c>
      <c r="N92" s="39">
        <f t="shared" ref="N92:O92" si="43">((N74+N73)/N78)*100</f>
        <v>59.89021411014874</v>
      </c>
      <c r="O92" s="39">
        <f t="shared" si="43"/>
        <v>54.890208510710593</v>
      </c>
    </row>
    <row r="93" spans="1:15" x14ac:dyDescent="0.2">
      <c r="A93" s="13"/>
      <c r="B93" s="12"/>
    </row>
    <row r="94" spans="1:15" x14ac:dyDescent="0.2">
      <c r="A94" s="13"/>
      <c r="B94" s="12"/>
    </row>
    <row r="95" spans="1:15" s="6" customFormat="1" ht="15.75" x14ac:dyDescent="0.25">
      <c r="A95" s="44" t="s">
        <v>37</v>
      </c>
      <c r="B95" s="22"/>
    </row>
    <row r="96" spans="1:15" x14ac:dyDescent="0.2">
      <c r="A96" s="13" t="s">
        <v>113</v>
      </c>
      <c r="B96" s="22"/>
    </row>
    <row r="97" spans="1:15" s="6" customFormat="1" x14ac:dyDescent="0.2">
      <c r="A97" s="45"/>
      <c r="B97" s="46"/>
      <c r="C97" s="46">
        <v>2008</v>
      </c>
      <c r="D97" s="46">
        <v>2009</v>
      </c>
      <c r="E97" s="47">
        <v>2010</v>
      </c>
      <c r="F97" s="47">
        <v>2011</v>
      </c>
      <c r="G97" s="47">
        <v>2012</v>
      </c>
      <c r="H97" s="47">
        <v>2013</v>
      </c>
      <c r="I97" s="47">
        <v>2014</v>
      </c>
      <c r="J97" s="47">
        <v>2015</v>
      </c>
      <c r="K97" s="47">
        <v>2016</v>
      </c>
      <c r="L97" s="47">
        <v>2017</v>
      </c>
      <c r="M97" s="47">
        <v>2018</v>
      </c>
      <c r="N97" s="47">
        <v>2019</v>
      </c>
      <c r="O97" s="47">
        <v>2020</v>
      </c>
    </row>
    <row r="98" spans="1:15" x14ac:dyDescent="0.2">
      <c r="A98" s="13" t="s">
        <v>5</v>
      </c>
      <c r="B98" s="12" t="s">
        <v>2</v>
      </c>
      <c r="C98" s="26">
        <v>1974166.66666667</v>
      </c>
      <c r="D98" s="26">
        <v>1823833.33333333</v>
      </c>
      <c r="E98" s="25">
        <v>2157428.57142857</v>
      </c>
      <c r="F98" s="25">
        <v>2339857.1428571399</v>
      </c>
      <c r="G98" s="25">
        <v>1592200</v>
      </c>
      <c r="H98" s="25">
        <v>2572400</v>
      </c>
      <c r="I98" s="25">
        <v>2114666.6666666698</v>
      </c>
      <c r="J98" s="25">
        <v>2543795.4</v>
      </c>
      <c r="K98" s="25">
        <v>2471833.3333333302</v>
      </c>
      <c r="L98" s="25">
        <v>2555200</v>
      </c>
      <c r="M98" s="25">
        <v>2325800</v>
      </c>
      <c r="N98" s="25">
        <v>2752000</v>
      </c>
      <c r="O98" s="25">
        <v>2428500</v>
      </c>
    </row>
    <row r="99" spans="1:15" x14ac:dyDescent="0.2">
      <c r="A99" s="13" t="s">
        <v>22</v>
      </c>
      <c r="B99" s="12" t="s">
        <v>2</v>
      </c>
      <c r="C99" s="26">
        <v>244500</v>
      </c>
      <c r="D99" s="26">
        <v>483500</v>
      </c>
      <c r="E99" s="25">
        <v>579285.71428571397</v>
      </c>
      <c r="F99" s="25">
        <v>280285.71428571403</v>
      </c>
      <c r="G99" s="25">
        <v>484800</v>
      </c>
      <c r="H99" s="25">
        <v>374600</v>
      </c>
      <c r="I99" s="25">
        <v>382166.66666666698</v>
      </c>
      <c r="J99" s="25">
        <v>192356.4</v>
      </c>
      <c r="K99" s="25">
        <v>104000</v>
      </c>
      <c r="L99" s="25">
        <v>18600</v>
      </c>
      <c r="M99" s="25">
        <v>0</v>
      </c>
      <c r="N99" s="25">
        <v>0</v>
      </c>
      <c r="O99" s="25">
        <v>745333</v>
      </c>
    </row>
    <row r="100" spans="1:15" x14ac:dyDescent="0.2">
      <c r="A100" s="1" t="s">
        <v>28</v>
      </c>
      <c r="B100" s="12" t="s">
        <v>2</v>
      </c>
      <c r="C100" s="26">
        <f>SUM(C98:C99)</f>
        <v>2218666.6666666698</v>
      </c>
      <c r="D100" s="26">
        <f>SUM(D98:D99)</f>
        <v>2307333.3333333302</v>
      </c>
      <c r="E100" s="26">
        <f t="shared" ref="E100:H100" si="44">SUM(E98:E99)</f>
        <v>2736714.2857142841</v>
      </c>
      <c r="F100" s="26">
        <f t="shared" si="44"/>
        <v>2620142.857142854</v>
      </c>
      <c r="G100" s="26">
        <f t="shared" si="44"/>
        <v>2077000</v>
      </c>
      <c r="H100" s="26">
        <f t="shared" si="44"/>
        <v>2947000</v>
      </c>
      <c r="I100" s="26">
        <f t="shared" ref="I100:J100" si="45">SUM(I98:I99)</f>
        <v>2496833.3333333367</v>
      </c>
      <c r="J100" s="26">
        <f t="shared" si="45"/>
        <v>2736151.8</v>
      </c>
      <c r="K100" s="26">
        <f t="shared" ref="K100:M100" si="46">SUM(K98:K99)</f>
        <v>2575833.3333333302</v>
      </c>
      <c r="L100" s="26">
        <f t="shared" si="46"/>
        <v>2573800</v>
      </c>
      <c r="M100" s="26">
        <f t="shared" si="46"/>
        <v>2325800</v>
      </c>
      <c r="N100" s="26">
        <f t="shared" ref="N100" si="47">SUM(N98:N99)</f>
        <v>2752000</v>
      </c>
      <c r="O100" s="26">
        <v>3173833</v>
      </c>
    </row>
    <row r="101" spans="1:15" x14ac:dyDescent="0.2">
      <c r="A101" s="1" t="s">
        <v>36</v>
      </c>
      <c r="B101" s="12" t="s">
        <v>3</v>
      </c>
      <c r="C101" s="40">
        <f>(C99/C100)*100</f>
        <v>11.020132211538446</v>
      </c>
      <c r="D101" s="40">
        <f t="shared" ref="D101:H101" si="48">(D99/D100)*100</f>
        <v>20.954926321872318</v>
      </c>
      <c r="E101" s="40">
        <f t="shared" si="48"/>
        <v>21.1671973691079</v>
      </c>
      <c r="F101" s="40">
        <f t="shared" si="48"/>
        <v>10.697344746742274</v>
      </c>
      <c r="G101" s="40">
        <f t="shared" si="48"/>
        <v>23.341357727491573</v>
      </c>
      <c r="H101" s="40">
        <f t="shared" si="48"/>
        <v>12.711231761112995</v>
      </c>
      <c r="I101" s="40">
        <f t="shared" ref="I101:J101" si="49">(I99/I100)*100</f>
        <v>15.306054335491615</v>
      </c>
      <c r="J101" s="40">
        <f t="shared" si="49"/>
        <v>7.0301801237782211</v>
      </c>
      <c r="K101" s="40">
        <f t="shared" ref="K101:M101" si="50">(K99/K100)*100</f>
        <v>4.0375283079909465</v>
      </c>
      <c r="L101" s="40">
        <f t="shared" si="50"/>
        <v>0.72266687388297457</v>
      </c>
      <c r="M101" s="40">
        <f t="shared" si="50"/>
        <v>0</v>
      </c>
      <c r="N101" s="40">
        <f t="shared" ref="N101" si="51">(N99/N100)*100</f>
        <v>0</v>
      </c>
      <c r="O101" s="40">
        <v>23.5</v>
      </c>
    </row>
    <row r="102" spans="1:15" x14ac:dyDescent="0.2">
      <c r="B102" s="12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5" x14ac:dyDescent="0.2">
      <c r="A103" s="13" t="s">
        <v>23</v>
      </c>
      <c r="B103" s="12" t="s">
        <v>2</v>
      </c>
      <c r="C103" s="26">
        <v>933333.33333333302</v>
      </c>
      <c r="D103" s="26">
        <v>995833.33333333302</v>
      </c>
      <c r="E103" s="25">
        <v>728571.42857142899</v>
      </c>
      <c r="F103" s="25">
        <v>446571.42857142899</v>
      </c>
      <c r="G103" s="25">
        <v>966800</v>
      </c>
      <c r="H103" s="25">
        <v>0</v>
      </c>
      <c r="I103" s="25">
        <v>666666.66666666698</v>
      </c>
      <c r="J103" s="25">
        <v>120000</v>
      </c>
      <c r="K103" s="25">
        <v>10455333.3333333</v>
      </c>
      <c r="L103" s="25">
        <v>8263400</v>
      </c>
      <c r="M103" s="25">
        <v>7600000</v>
      </c>
      <c r="N103" s="25">
        <v>7600000</v>
      </c>
      <c r="O103" s="25">
        <v>1290262</v>
      </c>
    </row>
    <row r="104" spans="1:15" x14ac:dyDescent="0.2">
      <c r="A104" s="13" t="s">
        <v>55</v>
      </c>
      <c r="B104" s="12" t="s">
        <v>2</v>
      </c>
      <c r="C104" s="26">
        <f t="shared" ref="C104:J104" si="52">(C98+C99)/C112</f>
        <v>420334.70161035768</v>
      </c>
      <c r="D104" s="26">
        <f t="shared" si="52"/>
        <v>473137.38892686169</v>
      </c>
      <c r="E104" s="26">
        <f t="shared" si="52"/>
        <v>459620.92130518239</v>
      </c>
      <c r="F104" s="26">
        <f t="shared" si="52"/>
        <v>422214.54880294582</v>
      </c>
      <c r="G104" s="26">
        <f t="shared" si="52"/>
        <v>402831.65244375489</v>
      </c>
      <c r="H104" s="26">
        <f t="shared" si="52"/>
        <v>522332.50620347389</v>
      </c>
      <c r="I104" s="26">
        <f t="shared" si="52"/>
        <v>377545.36290322652</v>
      </c>
      <c r="J104" s="26">
        <f t="shared" si="52"/>
        <v>434723.83222116303</v>
      </c>
      <c r="K104" s="26">
        <f t="shared" ref="K104:M104" si="53">(K98+K99)/K112</f>
        <v>286044.78993151913</v>
      </c>
      <c r="L104" s="26">
        <f t="shared" si="53"/>
        <v>274978.6324786325</v>
      </c>
      <c r="M104" s="26">
        <f t="shared" si="53"/>
        <v>231745.71542447191</v>
      </c>
      <c r="N104" s="26">
        <f t="shared" ref="N104" si="54">(N98+N99)/N112</f>
        <v>298222.80017338536</v>
      </c>
      <c r="O104" s="26">
        <v>365930</v>
      </c>
    </row>
    <row r="105" spans="1:15" x14ac:dyDescent="0.2">
      <c r="A105" s="13" t="s">
        <v>54</v>
      </c>
      <c r="B105" s="12" t="s">
        <v>4</v>
      </c>
      <c r="C105" s="41">
        <f t="shared" ref="C105:J106" si="55">C18/C98</f>
        <v>8.2179859012241145</v>
      </c>
      <c r="D105" s="41">
        <f t="shared" si="55"/>
        <v>9.2311598282006937</v>
      </c>
      <c r="E105" s="41">
        <f t="shared" si="55"/>
        <v>8.5089598728645068</v>
      </c>
      <c r="F105" s="41">
        <f t="shared" si="55"/>
        <v>8.6700924964894366</v>
      </c>
      <c r="G105" s="41">
        <f t="shared" si="55"/>
        <v>10.308833563622661</v>
      </c>
      <c r="H105" s="41">
        <f t="shared" si="55"/>
        <v>8.6918131705800032</v>
      </c>
      <c r="I105" s="41">
        <f t="shared" si="55"/>
        <v>9.1292823928121098</v>
      </c>
      <c r="J105" s="41">
        <f t="shared" si="55"/>
        <v>9.7147268211900997</v>
      </c>
      <c r="K105" s="41">
        <f t="shared" ref="K105:M105" si="56">K18/K98</f>
        <v>11.447325736632729</v>
      </c>
      <c r="L105" s="41">
        <f t="shared" si="56"/>
        <v>11.657344317470256</v>
      </c>
      <c r="M105" s="41">
        <f t="shared" si="56"/>
        <v>13.013345429529625</v>
      </c>
      <c r="N105" s="41">
        <f t="shared" ref="N105" si="57">N18/N98</f>
        <v>18.768097674418602</v>
      </c>
      <c r="O105" s="41">
        <v>23.75</v>
      </c>
    </row>
    <row r="106" spans="1:15" x14ac:dyDescent="0.2">
      <c r="A106" s="13" t="s">
        <v>52</v>
      </c>
      <c r="B106" s="12" t="s">
        <v>4</v>
      </c>
      <c r="C106" s="41">
        <f t="shared" si="55"/>
        <v>3.2225630538513985</v>
      </c>
      <c r="D106" s="41">
        <f t="shared" si="55"/>
        <v>4.34052119958635</v>
      </c>
      <c r="E106" s="41">
        <f t="shared" si="55"/>
        <v>2.7077681874229387</v>
      </c>
      <c r="F106" s="41">
        <f t="shared" si="55"/>
        <v>2.7232415902140685</v>
      </c>
      <c r="G106" s="41">
        <f t="shared" si="55"/>
        <v>4.6769801980198018</v>
      </c>
      <c r="H106" s="41">
        <f t="shared" si="55"/>
        <v>5.2194340630005343</v>
      </c>
      <c r="I106" s="41">
        <f t="shared" si="55"/>
        <v>3.5420846053205466</v>
      </c>
      <c r="J106" s="41">
        <f t="shared" si="55"/>
        <v>4.6032479293644508</v>
      </c>
      <c r="K106" s="41">
        <f t="shared" ref="K106:L106" si="58">K19/K99</f>
        <v>3.2158237179487208</v>
      </c>
      <c r="L106" s="41">
        <f t="shared" si="58"/>
        <v>3.849462365591398</v>
      </c>
      <c r="M106" s="41">
        <v>0</v>
      </c>
      <c r="N106" s="41">
        <v>0</v>
      </c>
      <c r="O106" s="41">
        <v>5.97</v>
      </c>
    </row>
    <row r="107" spans="1:15" x14ac:dyDescent="0.2">
      <c r="A107" s="13" t="s">
        <v>53</v>
      </c>
      <c r="B107" s="12" t="s">
        <v>4</v>
      </c>
      <c r="C107" s="41">
        <f t="shared" ref="C107:J107" si="59">(C18+C19)/(C98+C99)</f>
        <v>7.6674836989182431</v>
      </c>
      <c r="D107" s="41">
        <f t="shared" si="59"/>
        <v>8.2063301069055292</v>
      </c>
      <c r="E107" s="41">
        <f t="shared" si="59"/>
        <v>7.2810101790468131</v>
      </c>
      <c r="F107" s="41">
        <f t="shared" si="59"/>
        <v>8.0339373534703924</v>
      </c>
      <c r="G107" s="41">
        <f t="shared" si="59"/>
        <v>8.9942825228695238</v>
      </c>
      <c r="H107" s="41">
        <f t="shared" si="59"/>
        <v>8.2504310145911095</v>
      </c>
      <c r="I107" s="41">
        <f t="shared" si="59"/>
        <v>8.2741028636272667</v>
      </c>
      <c r="J107" s="41">
        <f t="shared" si="59"/>
        <v>9.3553806481058537</v>
      </c>
      <c r="K107" s="41">
        <f t="shared" ref="K107:M107" si="60">(K18+K19)/(K98+K99)</f>
        <v>11.114976512455517</v>
      </c>
      <c r="L107" s="41">
        <f t="shared" si="60"/>
        <v>11.600919341052141</v>
      </c>
      <c r="M107" s="41">
        <f t="shared" si="60"/>
        <v>13.013345429529625</v>
      </c>
      <c r="N107" s="41">
        <f t="shared" ref="N107" si="61">(N18+N19)/(N98+N99)</f>
        <v>18.768097674418602</v>
      </c>
      <c r="O107" s="41">
        <v>19.57</v>
      </c>
    </row>
    <row r="108" spans="1:15" x14ac:dyDescent="0.2">
      <c r="A108" s="13"/>
      <c r="B108" s="12"/>
      <c r="C108" s="26"/>
      <c r="D108" s="26"/>
      <c r="E108" s="25"/>
      <c r="F108" s="25"/>
      <c r="G108" s="25"/>
      <c r="H108" s="25"/>
      <c r="I108" s="25"/>
      <c r="J108" s="25"/>
      <c r="K108" s="25"/>
      <c r="L108" s="25"/>
    </row>
    <row r="109" spans="1:15" s="10" customFormat="1" x14ac:dyDescent="0.2">
      <c r="A109" s="13" t="s">
        <v>7</v>
      </c>
      <c r="B109" s="12" t="s">
        <v>4</v>
      </c>
      <c r="C109" s="26">
        <f t="shared" ref="C109:J109" si="62">C18+C19+C20+C29</f>
        <v>18750186.499999966</v>
      </c>
      <c r="D109" s="26">
        <f t="shared" si="62"/>
        <v>18688812.333333332</v>
      </c>
      <c r="E109" s="26">
        <f t="shared" si="62"/>
        <v>21850801.999999955</v>
      </c>
      <c r="F109" s="26">
        <f t="shared" si="62"/>
        <v>21302553.42857147</v>
      </c>
      <c r="G109" s="26">
        <f t="shared" si="62"/>
        <v>19611948.600000001</v>
      </c>
      <c r="H109" s="26">
        <f t="shared" si="62"/>
        <v>23321840.599999998</v>
      </c>
      <c r="I109" s="26">
        <f t="shared" si="62"/>
        <v>22831320.000000041</v>
      </c>
      <c r="J109" s="26">
        <f t="shared" si="62"/>
        <v>25332782.199999999</v>
      </c>
      <c r="K109" s="26">
        <f t="shared" ref="K109:M109" si="63">K18+K19+K20+K29</f>
        <v>34765219.49999997</v>
      </c>
      <c r="L109" s="26">
        <f t="shared" si="63"/>
        <v>38758671</v>
      </c>
      <c r="M109" s="26">
        <f t="shared" si="63"/>
        <v>41388296.199999996</v>
      </c>
      <c r="N109" s="26">
        <f t="shared" ref="N109" si="64">N18+N19+N20+N29</f>
        <v>67378821.799999997</v>
      </c>
      <c r="O109" s="26">
        <v>65499869</v>
      </c>
    </row>
    <row r="110" spans="1:15" s="10" customFormat="1" x14ac:dyDescent="0.2">
      <c r="A110" s="13" t="s">
        <v>51</v>
      </c>
      <c r="B110" s="12" t="s">
        <v>4</v>
      </c>
      <c r="C110" s="26">
        <f t="shared" ref="C110:J110" si="65">C109/C112</f>
        <v>3552292.9902115529</v>
      </c>
      <c r="D110" s="26">
        <f t="shared" si="65"/>
        <v>3832292.3444976052</v>
      </c>
      <c r="E110" s="26">
        <f t="shared" si="65"/>
        <v>3669760.4126679413</v>
      </c>
      <c r="F110" s="26">
        <f t="shared" si="65"/>
        <v>3432731.9060773524</v>
      </c>
      <c r="G110" s="26">
        <f t="shared" si="65"/>
        <v>3803713.8479441432</v>
      </c>
      <c r="H110" s="26">
        <f t="shared" si="65"/>
        <v>4133612.3006026223</v>
      </c>
      <c r="I110" s="26">
        <f t="shared" si="65"/>
        <v>3452316.5322580724</v>
      </c>
      <c r="J110" s="26">
        <f t="shared" si="65"/>
        <v>4024909.7870988245</v>
      </c>
      <c r="K110" s="26">
        <f t="shared" ref="K110:M110" si="66">K109/K112</f>
        <v>3860657.357023872</v>
      </c>
      <c r="L110" s="26">
        <f t="shared" si="66"/>
        <v>4140883.653846154</v>
      </c>
      <c r="M110" s="26">
        <f t="shared" si="66"/>
        <v>4123983.2801913111</v>
      </c>
      <c r="N110" s="26">
        <f t="shared" ref="N110" si="67">N109/N112</f>
        <v>7301562.8305158215</v>
      </c>
      <c r="O110" s="26">
        <v>7551868</v>
      </c>
    </row>
    <row r="111" spans="1:15" x14ac:dyDescent="0.2">
      <c r="A111" s="13"/>
      <c r="B111" s="12"/>
      <c r="C111" s="26"/>
      <c r="D111" s="26"/>
      <c r="E111" s="25"/>
      <c r="F111" s="25"/>
      <c r="G111" s="25"/>
      <c r="H111" s="25"/>
      <c r="I111" s="25"/>
      <c r="J111" s="25"/>
      <c r="K111" s="25"/>
      <c r="L111" s="25"/>
    </row>
    <row r="112" spans="1:15" x14ac:dyDescent="0.2">
      <c r="A112" s="16" t="s">
        <v>6</v>
      </c>
      <c r="B112" s="17"/>
      <c r="C112" s="42">
        <v>5.2783333333333298</v>
      </c>
      <c r="D112" s="42">
        <v>4.8766666666666696</v>
      </c>
      <c r="E112" s="39">
        <v>5.9542857142857102</v>
      </c>
      <c r="F112" s="39">
        <v>6.20571428571429</v>
      </c>
      <c r="G112" s="39">
        <v>5.1559999999999997</v>
      </c>
      <c r="H112" s="39">
        <v>5.6420000000000003</v>
      </c>
      <c r="I112" s="39">
        <v>6.6133333333333297</v>
      </c>
      <c r="J112" s="39">
        <v>6.2939999999999996</v>
      </c>
      <c r="K112" s="39">
        <v>9.0050000000000008</v>
      </c>
      <c r="L112" s="39">
        <v>9.36</v>
      </c>
      <c r="M112" s="39">
        <v>10.036</v>
      </c>
      <c r="N112" s="39">
        <v>9.2279999999999998</v>
      </c>
      <c r="O112" s="39">
        <v>8.6733333333333302</v>
      </c>
    </row>
    <row r="115" spans="1:15" s="6" customFormat="1" ht="15.75" x14ac:dyDescent="0.25">
      <c r="A115" s="44" t="s">
        <v>99</v>
      </c>
      <c r="B115" s="22"/>
    </row>
    <row r="116" spans="1:15" x14ac:dyDescent="0.2">
      <c r="A116" s="13" t="s">
        <v>113</v>
      </c>
      <c r="B116" s="22"/>
    </row>
    <row r="117" spans="1:15" s="6" customFormat="1" x14ac:dyDescent="0.2">
      <c r="A117" s="45"/>
      <c r="B117" s="46"/>
      <c r="C117" s="46">
        <v>2008</v>
      </c>
      <c r="D117" s="46">
        <v>2009</v>
      </c>
      <c r="E117" s="47">
        <v>2010</v>
      </c>
      <c r="F117" s="47">
        <v>2011</v>
      </c>
      <c r="G117" s="47">
        <v>2012</v>
      </c>
      <c r="H117" s="47">
        <v>2013</v>
      </c>
      <c r="I117" s="47">
        <v>2014</v>
      </c>
      <c r="J117" s="47">
        <v>2015</v>
      </c>
      <c r="K117" s="47">
        <v>2016</v>
      </c>
      <c r="L117" s="47">
        <v>2017</v>
      </c>
      <c r="M117" s="47">
        <v>2018</v>
      </c>
      <c r="N117" s="47">
        <v>2019</v>
      </c>
      <c r="O117" s="47">
        <v>2020</v>
      </c>
    </row>
    <row r="118" spans="1:15" x14ac:dyDescent="0.2">
      <c r="A118" s="13" t="s">
        <v>100</v>
      </c>
      <c r="B118" s="12" t="s">
        <v>4</v>
      </c>
      <c r="C118" s="41">
        <f t="shared" ref="C118:M118" si="68">C25/(C98+C99)</f>
        <v>0.80941796874999894</v>
      </c>
      <c r="D118" s="41">
        <f t="shared" si="68"/>
        <v>0.77184166425888578</v>
      </c>
      <c r="E118" s="41">
        <f t="shared" si="68"/>
        <v>0.9342924779453986</v>
      </c>
      <c r="F118" s="41">
        <f t="shared" si="68"/>
        <v>1.1606686658306524</v>
      </c>
      <c r="G118" s="41">
        <f t="shared" si="68"/>
        <v>1.2577234472797305</v>
      </c>
      <c r="H118" s="41">
        <f t="shared" si="68"/>
        <v>1.0195507295554802</v>
      </c>
      <c r="I118" s="41">
        <f t="shared" si="68"/>
        <v>1.4177362659368526</v>
      </c>
      <c r="J118" s="41">
        <f t="shared" si="68"/>
        <v>1.105507596471804</v>
      </c>
      <c r="K118" s="41">
        <f t="shared" si="68"/>
        <v>1.3741173083144642</v>
      </c>
      <c r="L118" s="41">
        <f t="shared" si="68"/>
        <v>1.814090372212293</v>
      </c>
      <c r="M118" s="41">
        <f t="shared" si="68"/>
        <v>1.671053057012641</v>
      </c>
      <c r="N118" s="41">
        <f t="shared" ref="N118:O118" si="69">N25/(N98+N99)</f>
        <v>6.1617459302325583</v>
      </c>
      <c r="O118" s="41">
        <f t="shared" si="69"/>
        <v>6.1621408561824138</v>
      </c>
    </row>
    <row r="119" spans="1:15" x14ac:dyDescent="0.2">
      <c r="A119" s="13" t="s">
        <v>101</v>
      </c>
      <c r="B119" s="12" t="s">
        <v>4</v>
      </c>
      <c r="C119" s="41">
        <f t="shared" ref="C119:M119" si="70">C26/(C98+C99)</f>
        <v>0.71955641526442204</v>
      </c>
      <c r="D119" s="41">
        <f t="shared" si="70"/>
        <v>0.69912518058364581</v>
      </c>
      <c r="E119" s="41">
        <f t="shared" si="70"/>
        <v>0.73460239077099909</v>
      </c>
      <c r="F119" s="41">
        <f t="shared" si="70"/>
        <v>0.89204748923177801</v>
      </c>
      <c r="G119" s="41">
        <f t="shared" si="70"/>
        <v>1.0265102551757341</v>
      </c>
      <c r="H119" s="41">
        <f t="shared" si="70"/>
        <v>1.0137981676280965</v>
      </c>
      <c r="I119" s="41">
        <f t="shared" si="70"/>
        <v>1.2188380615446215</v>
      </c>
      <c r="J119" s="41">
        <f t="shared" si="70"/>
        <v>1.4246564097796037</v>
      </c>
      <c r="K119" s="41">
        <f t="shared" si="70"/>
        <v>1.6768929796182472</v>
      </c>
      <c r="L119" s="41">
        <f t="shared" si="70"/>
        <v>1.6527063485896338</v>
      </c>
      <c r="M119" s="41">
        <f t="shared" si="70"/>
        <v>2.0235340098030785</v>
      </c>
      <c r="N119" s="41">
        <f t="shared" ref="N119:O119" si="71">N26/(N98+N99)</f>
        <v>2.7174292151162791</v>
      </c>
      <c r="O119" s="41">
        <f t="shared" si="71"/>
        <v>3.0258718716454207</v>
      </c>
    </row>
    <row r="120" spans="1:15" x14ac:dyDescent="0.2">
      <c r="A120" s="13" t="s">
        <v>102</v>
      </c>
      <c r="B120" s="12" t="s">
        <v>4</v>
      </c>
      <c r="C120" s="41">
        <f t="shared" ref="C120:M120" si="72">C27/(C98+C99)</f>
        <v>8.5818960336538339E-2</v>
      </c>
      <c r="D120" s="41">
        <f t="shared" si="72"/>
        <v>8.3260979485697745E-2</v>
      </c>
      <c r="E120" s="41">
        <f t="shared" si="72"/>
        <v>6.0097614449026504E-2</v>
      </c>
      <c r="F120" s="41">
        <f t="shared" si="72"/>
        <v>7.4957963033640412E-2</v>
      </c>
      <c r="G120" s="41">
        <f t="shared" si="72"/>
        <v>6.3439383726528645E-2</v>
      </c>
      <c r="H120" s="41">
        <f t="shared" si="72"/>
        <v>6.5443230403800484E-2</v>
      </c>
      <c r="I120" s="41">
        <f t="shared" si="72"/>
        <v>0.10267598958680968</v>
      </c>
      <c r="J120" s="41">
        <f t="shared" si="72"/>
        <v>9.6011339721721572E-2</v>
      </c>
      <c r="K120" s="41">
        <f t="shared" si="72"/>
        <v>8.7006535101908741E-2</v>
      </c>
      <c r="L120" s="41">
        <f t="shared" si="72"/>
        <v>0.18937306706037765</v>
      </c>
      <c r="M120" s="41">
        <f t="shared" si="72"/>
        <v>7.2438902743142145E-2</v>
      </c>
      <c r="N120" s="41">
        <f t="shared" ref="N120:O120" si="73">N27/(N98+N99)</f>
        <v>0.15991097383720931</v>
      </c>
      <c r="O120" s="41">
        <f t="shared" si="73"/>
        <v>0.11037253692932174</v>
      </c>
    </row>
    <row r="121" spans="1:15" x14ac:dyDescent="0.2">
      <c r="A121" s="13" t="s">
        <v>103</v>
      </c>
      <c r="B121" s="12" t="s">
        <v>4</v>
      </c>
      <c r="C121" s="41">
        <f t="shared" ref="C121:M121" si="74">C28/(C98+C99)</f>
        <v>0.99795297475961398</v>
      </c>
      <c r="D121" s="41">
        <f t="shared" si="74"/>
        <v>1.0845897861889655</v>
      </c>
      <c r="E121" s="41">
        <f t="shared" si="74"/>
        <v>1.0020121104557098</v>
      </c>
      <c r="F121" s="41">
        <f t="shared" si="74"/>
        <v>1.1306650128128262</v>
      </c>
      <c r="G121" s="41">
        <f t="shared" si="74"/>
        <v>0.92923245064997595</v>
      </c>
      <c r="H121" s="41">
        <f t="shared" si="74"/>
        <v>0.83503081099423138</v>
      </c>
      <c r="I121" s="41">
        <f t="shared" si="74"/>
        <v>1.2679445297376672</v>
      </c>
      <c r="J121" s="41">
        <f t="shared" si="74"/>
        <v>1.2943577180184229</v>
      </c>
      <c r="K121" s="41">
        <f t="shared" si="74"/>
        <v>1.4440758330637364</v>
      </c>
      <c r="L121" s="41">
        <f t="shared" si="74"/>
        <v>1.4015017483875982</v>
      </c>
      <c r="M121" s="41">
        <f t="shared" si="74"/>
        <v>2.0525064923897154</v>
      </c>
      <c r="N121" s="41">
        <f t="shared" ref="N121:O121" si="75">N28/(N98+N99)</f>
        <v>1.9587068313953488</v>
      </c>
      <c r="O121" s="41">
        <f t="shared" si="75"/>
        <v>1.1086289039152344</v>
      </c>
    </row>
    <row r="122" spans="1:15" x14ac:dyDescent="0.2">
      <c r="A122" s="13" t="s">
        <v>104</v>
      </c>
      <c r="B122" s="12" t="s">
        <v>4</v>
      </c>
      <c r="C122" s="41">
        <f t="shared" ref="C122:M122" si="76">C30/(C98+C99)</f>
        <v>1.3348288762019214</v>
      </c>
      <c r="D122" s="41">
        <f t="shared" si="76"/>
        <v>1.3583842097659669</v>
      </c>
      <c r="E122" s="41">
        <f t="shared" si="76"/>
        <v>1.2760927598266976</v>
      </c>
      <c r="F122" s="41">
        <f t="shared" si="76"/>
        <v>1.4476825691074648</v>
      </c>
      <c r="G122" s="41">
        <f t="shared" si="76"/>
        <v>1.6199568608570052</v>
      </c>
      <c r="H122" s="41">
        <f t="shared" si="76"/>
        <v>1.4223101459110961</v>
      </c>
      <c r="I122" s="41">
        <f t="shared" si="76"/>
        <v>1.8780459248381269</v>
      </c>
      <c r="J122" s="41">
        <f t="shared" si="76"/>
        <v>1.5979689430973822</v>
      </c>
      <c r="K122" s="41">
        <f t="shared" si="76"/>
        <v>2.5683542542866418</v>
      </c>
      <c r="L122" s="41">
        <f t="shared" si="76"/>
        <v>2.840605952288445</v>
      </c>
      <c r="M122" s="41">
        <f t="shared" si="76"/>
        <v>3.2730920113509332</v>
      </c>
      <c r="N122" s="41">
        <f t="shared" ref="N122:O122" si="77">N30/(N98+N99)</f>
        <v>3.0623101017441861</v>
      </c>
      <c r="O122" s="41">
        <f t="shared" si="77"/>
        <v>2.2548259470488836</v>
      </c>
    </row>
    <row r="123" spans="1:15" x14ac:dyDescent="0.2">
      <c r="A123" s="13" t="s">
        <v>105</v>
      </c>
      <c r="B123" s="12" t="s">
        <v>4</v>
      </c>
      <c r="C123" s="41">
        <f t="shared" ref="C123:M123" si="78">C32/(C98+C99)</f>
        <v>0.54338634314903778</v>
      </c>
      <c r="D123" s="41">
        <f t="shared" si="78"/>
        <v>0.54113854377347659</v>
      </c>
      <c r="E123" s="41">
        <f t="shared" si="78"/>
        <v>0.47464420316333428</v>
      </c>
      <c r="F123" s="41">
        <f t="shared" si="78"/>
        <v>0.5780905076059093</v>
      </c>
      <c r="G123" s="41">
        <f t="shared" si="78"/>
        <v>0.53360760712566202</v>
      </c>
      <c r="H123" s="41">
        <f t="shared" si="78"/>
        <v>0.39629867662029178</v>
      </c>
      <c r="I123" s="41">
        <f t="shared" si="78"/>
        <v>0.53276597022895467</v>
      </c>
      <c r="J123" s="41">
        <f t="shared" si="78"/>
        <v>0.5649738439219637</v>
      </c>
      <c r="K123" s="41">
        <f t="shared" si="78"/>
        <v>0.6711349077968316</v>
      </c>
      <c r="L123" s="41">
        <f t="shared" si="78"/>
        <v>0.77163330484109105</v>
      </c>
      <c r="M123" s="41">
        <f t="shared" si="78"/>
        <v>1.0652504944535215</v>
      </c>
      <c r="N123" s="41">
        <f t="shared" ref="N123:O123" si="79">N32/(N98+N99)</f>
        <v>1.250863590116279</v>
      </c>
      <c r="O123" s="41">
        <f t="shared" si="79"/>
        <v>1.5337939960924221</v>
      </c>
    </row>
    <row r="124" spans="1:15" x14ac:dyDescent="0.2">
      <c r="A124" s="13" t="s">
        <v>106</v>
      </c>
      <c r="B124" s="12" t="s">
        <v>4</v>
      </c>
      <c r="C124" s="41">
        <f t="shared" ref="C124:M124" si="80">C33/(C98+C99)</f>
        <v>0.17139054987980745</v>
      </c>
      <c r="D124" s="41">
        <f t="shared" si="80"/>
        <v>0.21235199364345581</v>
      </c>
      <c r="E124" s="41">
        <f t="shared" si="80"/>
        <v>0.21647554418750328</v>
      </c>
      <c r="F124" s="41">
        <f t="shared" si="80"/>
        <v>0.22839507115206384</v>
      </c>
      <c r="G124" s="41">
        <f t="shared" si="80"/>
        <v>0.17615368319691863</v>
      </c>
      <c r="H124" s="41">
        <f t="shared" si="80"/>
        <v>0.24028306752629791</v>
      </c>
      <c r="I124" s="41">
        <f t="shared" si="80"/>
        <v>0.26500213603898248</v>
      </c>
      <c r="J124" s="41">
        <f t="shared" si="80"/>
        <v>0.27644613869742168</v>
      </c>
      <c r="K124" s="41">
        <f t="shared" si="80"/>
        <v>0.36441423487544516</v>
      </c>
      <c r="L124" s="41">
        <f t="shared" si="80"/>
        <v>0.38671582873572147</v>
      </c>
      <c r="M124" s="41">
        <f t="shared" si="80"/>
        <v>0.67196052971020725</v>
      </c>
      <c r="N124" s="41">
        <f t="shared" ref="N124:O124" si="81">N33/(N98+N99)</f>
        <v>0.96843161337209294</v>
      </c>
      <c r="O124" s="41">
        <f t="shared" si="81"/>
        <v>0.67648329322935385</v>
      </c>
    </row>
    <row r="125" spans="1:15" x14ac:dyDescent="0.2">
      <c r="A125" s="13" t="s">
        <v>107</v>
      </c>
      <c r="B125" s="12" t="s">
        <v>4</v>
      </c>
      <c r="C125" s="41">
        <f t="shared" ref="C125:M125" si="82">C34/(C98+C99)</f>
        <v>1.5884260066105749</v>
      </c>
      <c r="D125" s="41">
        <f t="shared" si="82"/>
        <v>1.1489700953481667</v>
      </c>
      <c r="E125" s="41">
        <f t="shared" si="82"/>
        <v>1.171929686276556</v>
      </c>
      <c r="F125" s="41">
        <f t="shared" si="82"/>
        <v>1.4836448939534388</v>
      </c>
      <c r="G125" s="41">
        <f t="shared" si="82"/>
        <v>1.5974378430428502</v>
      </c>
      <c r="H125" s="41">
        <f t="shared" si="82"/>
        <v>1.4998525958601967</v>
      </c>
      <c r="I125" s="41">
        <f t="shared" si="82"/>
        <v>1.7480022695414155</v>
      </c>
      <c r="J125" s="41">
        <f t="shared" si="82"/>
        <v>1.6489534681518767</v>
      </c>
      <c r="K125" s="41">
        <f t="shared" si="82"/>
        <v>1.9033699773536084</v>
      </c>
      <c r="L125" s="41">
        <f t="shared" si="82"/>
        <v>2.1144984847307482</v>
      </c>
      <c r="M125" s="41">
        <f t="shared" si="82"/>
        <v>4.1647876859575197</v>
      </c>
      <c r="N125" s="41">
        <f t="shared" ref="N125:O125" si="83">N34/(N98+N99)</f>
        <v>3.8461045058139534</v>
      </c>
      <c r="O125" s="41">
        <f t="shared" si="83"/>
        <v>2.8309740934699463</v>
      </c>
    </row>
    <row r="126" spans="1:15" x14ac:dyDescent="0.2">
      <c r="A126" s="13" t="s">
        <v>108</v>
      </c>
      <c r="B126" s="12" t="s">
        <v>4</v>
      </c>
      <c r="C126" s="41">
        <f t="shared" ref="C126:M126" si="84">(C40-C39)/(C98+C99)</f>
        <v>3.4810396634615055E-2</v>
      </c>
      <c r="D126" s="41">
        <f t="shared" si="84"/>
        <v>4.1714316671482142E-2</v>
      </c>
      <c r="E126" s="41">
        <f t="shared" si="84"/>
        <v>2.4980790311635543E-2</v>
      </c>
      <c r="F126" s="41">
        <f t="shared" si="84"/>
        <v>2.9278774330734291E-2</v>
      </c>
      <c r="G126" s="41">
        <f t="shared" si="84"/>
        <v>4.2524795377948937E-3</v>
      </c>
      <c r="H126" s="41">
        <f t="shared" si="84"/>
        <v>3.2356837461825584E-2</v>
      </c>
      <c r="I126" s="41">
        <f t="shared" si="84"/>
        <v>7.0664308123623162E-2</v>
      </c>
      <c r="J126" s="41">
        <f t="shared" si="84"/>
        <v>0.11980534120950453</v>
      </c>
      <c r="K126" s="41">
        <f t="shared" si="84"/>
        <v>1.4043351666127725E-2</v>
      </c>
      <c r="L126" s="41">
        <f t="shared" si="84"/>
        <v>0.255797031626389</v>
      </c>
      <c r="M126" s="41">
        <f t="shared" si="84"/>
        <v>0.25212193653796539</v>
      </c>
      <c r="N126" s="41">
        <f t="shared" ref="N126:O126" si="85">(N40-N39)/(N98+N99)</f>
        <v>0.48267790697674423</v>
      </c>
      <c r="O126" s="41">
        <f t="shared" si="85"/>
        <v>0.61941003197080624</v>
      </c>
    </row>
    <row r="127" spans="1:15" x14ac:dyDescent="0.2">
      <c r="A127" s="16" t="s">
        <v>109</v>
      </c>
      <c r="B127" s="17" t="s">
        <v>4</v>
      </c>
      <c r="C127" s="49">
        <f t="shared" ref="C127:H127" si="86">SUM(C118:C126)</f>
        <v>6.2855884915865303</v>
      </c>
      <c r="D127" s="49">
        <f t="shared" si="86"/>
        <v>5.941376769719743</v>
      </c>
      <c r="E127" s="49">
        <f t="shared" si="86"/>
        <v>5.8951275773868614</v>
      </c>
      <c r="F127" s="49">
        <f t="shared" si="86"/>
        <v>7.0254309470585081</v>
      </c>
      <c r="G127" s="49">
        <f t="shared" si="86"/>
        <v>7.2083140105921997</v>
      </c>
      <c r="H127" s="49">
        <f t="shared" si="86"/>
        <v>6.5249242619613161</v>
      </c>
      <c r="I127" s="49">
        <f t="shared" ref="I127:J127" si="87">SUM(I118:I126)</f>
        <v>8.501675455577054</v>
      </c>
      <c r="J127" s="49">
        <f t="shared" si="87"/>
        <v>8.1286807990697003</v>
      </c>
      <c r="K127" s="49">
        <f t="shared" ref="K127:L127" si="88">SUM(K118:K126)</f>
        <v>10.103409382077011</v>
      </c>
      <c r="L127" s="49">
        <f t="shared" si="88"/>
        <v>11.426922138472296</v>
      </c>
      <c r="M127" s="49">
        <f t="shared" ref="M127:N127" si="89">SUM(M118:M126)</f>
        <v>15.246745119958723</v>
      </c>
      <c r="N127" s="49">
        <f t="shared" si="89"/>
        <v>20.60818066860465</v>
      </c>
      <c r="O127" s="49">
        <f t="shared" ref="O127" si="90">SUM(O118:O126)</f>
        <v>18.322501530483802</v>
      </c>
    </row>
    <row r="128" spans="1:15" x14ac:dyDescent="0.2">
      <c r="A128" s="32"/>
      <c r="B128" s="12"/>
    </row>
  </sheetData>
  <phoneticPr fontId="0" type="noConversion"/>
  <pageMargins left="0.59" right="0.59" top="0.59" bottom="0.61" header="0.5" footer="0.5"/>
  <pageSetup paperSize="9" orientation="portrait" r:id="rId1"/>
  <headerFooter alignWithMargins="0"/>
  <ignoredErrors>
    <ignoredError sqref="C55 C100:J100 C23:I23 J23:L23 K100:N100 M2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Rogaland og øvrige fylker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2010-11-16T07:24:30Z</cp:lastPrinted>
  <dcterms:created xsi:type="dcterms:W3CDTF">2006-02-03T06:38:48Z</dcterms:created>
  <dcterms:modified xsi:type="dcterms:W3CDTF">2021-11-18T05:48:15Z</dcterms:modified>
</cp:coreProperties>
</file>