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Finnmark_Troms 2005-2008" sheetId="2" r:id="rId2"/>
    <sheet name="Finnmark_Troms 1986-2004" sheetId="3" r:id="rId3"/>
  </sheets>
  <definedNames/>
  <calcPr fullCalcOnLoad="1"/>
</workbook>
</file>

<file path=xl/sharedStrings.xml><?xml version="1.0" encoding="utf-8"?>
<sst xmlns="http://schemas.openxmlformats.org/spreadsheetml/2006/main" count="311" uniqueCount="167">
  <si>
    <t>LØNNSOMHETSUNDERSØKELSE FOR MATFISKPRODUKSJON</t>
  </si>
  <si>
    <t>GJENNOMSNITTSRESULTATER FOR FINNMARK OG TROMS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</si>
  <si>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</si>
  <si>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</si>
  <si>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</si>
  <si>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</si>
  <si>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</si>
  <si>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</si>
  <si>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</si>
  <si>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</si>
  <si>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</si>
  <si>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</si>
  <si>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</si>
  <si>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</si>
  <si>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</si>
  <si>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</si>
  <si>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</si>
  <si>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</si>
  <si>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</si>
  <si>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</si>
  <si>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</si>
  <si>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</si>
  <si>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</si>
  <si>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</si>
  <si>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</si>
  <si>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</si>
  <si>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</si>
  <si>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</si>
  <si>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</si>
  <si>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</si>
  <si>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</si>
  <si>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</si>
  <si>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</si>
  <si>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</si>
  <si>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</si>
  <si>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</si>
  <si>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</si>
  <si>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</si>
  <si>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</si>
  <si>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</si>
  <si>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</si>
  <si>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</si>
  <si>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</si>
  <si>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</si>
  <si>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</si>
  <si>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</si>
  <si>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</si>
  <si>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</si>
  <si>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</si>
  <si>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</si>
  <si>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</si>
  <si>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</si>
  <si>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</si>
  <si>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</si>
  <si>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</si>
  <si>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</si>
  <si>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</si>
  <si>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</si>
  <si>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</si>
  <si>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</si>
  <si>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</si>
  <si>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</si>
  <si>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</si>
  <si>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</si>
  <si>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</si>
  <si>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</si>
  <si>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</si>
  <si>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</si>
  <si>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</si>
  <si>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</si>
  <si>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</si>
  <si>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</si>
  <si>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</si>
  <si>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</si>
  <si>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</si>
  <si>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</si>
  <si>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</si>
  <si>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</si>
  <si>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</si>
  <si>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</si>
  <si>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</si>
  <si>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</si>
  <si>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</si>
  <si>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</si>
  <si>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</si>
  <si>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</si>
  <si>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</si>
  <si>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</si>
  <si>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</si>
  <si>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</si>
  <si>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</si>
  <si>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</si>
  <si>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</si>
  <si>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Kilde: Fiskeridirektoratet</t>
  </si>
  <si>
    <t>utarbeider kun ett felles årsregnskap. Det betyr at det ikke lenger er mulig å presentere</t>
  </si>
  <si>
    <t>rene regionsresultat.</t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</si>
  <si>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</si>
  <si>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</si>
  <si>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Før 1993 var ikke antall tillatelser spesifisert. En kan imidlertid anta at forholdet mellom selskap og tillatelse var lik 1.</t>
  </si>
  <si>
    <t xml:space="preserve">   Beholdningsendring levende fisk (+/-) (beregnet)</t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</si>
  <si>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</si>
  <si>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</si>
  <si>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t>Produksjon per årsverk</t>
  </si>
  <si>
    <r>
      <t xml:space="preserve">Tillatelse </t>
    </r>
    <r>
      <rPr>
        <vertAlign val="superscript"/>
        <sz val="10"/>
        <rFont val="Arial"/>
        <family val="2"/>
      </rPr>
      <t>10)</t>
    </r>
  </si>
  <si>
    <t>Produksjonsverdi per årsverk</t>
  </si>
  <si>
    <t>Lønnsevne per årsverk</t>
  </si>
  <si>
    <t>10) Fra og med 2004 er tillatelsesstørrelse endret fra kubikkmeter til maksimum tillatt biomasse (MTB). Opplysninger om tillatelse og utnyttet kapasitet er ikke lenger tilgjengelig.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</si>
  <si>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</si>
  <si>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</si>
  <si>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</si>
  <si>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</si>
  <si>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</si>
  <si>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</si>
  <si>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</si>
  <si>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</si>
  <si>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</si>
  <si>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</si>
  <si>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NY PRESENTASJON AV REGIONSRESULTAT</t>
  </si>
  <si>
    <t>Flere og flere selskap innehar i dag tillatelser på tvers av regionsgrensene. Selskapene</t>
  </si>
  <si>
    <t>enn reell representativitet.</t>
  </si>
  <si>
    <t>Det medfører imidlertid at representativiteten i enkelte regioner i disse beregningene er lavere</t>
  </si>
  <si>
    <t>på tvers av grensene fra beregningen av regionsresultat. Dette gjort for å kunne</t>
  </si>
  <si>
    <t>få så rene regionsresultat som mulig.</t>
  </si>
  <si>
    <t>Vi har på bakgrunn av nevnte problemstilling valgt å forenkle presentasjonen av regions-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</si>
  <si>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</si>
  <si>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</si>
  <si>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</si>
  <si>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</si>
  <si>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</si>
  <si>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</si>
  <si>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t>Totalrentabilitet</t>
  </si>
  <si>
    <t>Overskuddsgrad</t>
  </si>
  <si>
    <t>Fôrfaktor (økonomisk)</t>
  </si>
  <si>
    <t>DIVERSE STØRRELSER</t>
  </si>
  <si>
    <t>PRIS OG KOSTNADER PER KILO PRODUSERT FISK (RUNDVEKT)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</si>
  <si>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</si>
  <si>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</si>
  <si>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1) Utvalget er uten selskaper med tillatelser på tvers av regionsgrensene</t>
  </si>
  <si>
    <t>KOSTNADER PER KILO PRODUSERT FISK (RUNDVEKT)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</si>
  <si>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</si>
  <si>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Beholdningsverdi fôrlager per 31.12.</t>
  </si>
  <si>
    <t xml:space="preserve">   Beholdningsverdi levende fisk per 31.12.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</si>
  <si>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</si>
  <si>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</si>
  <si>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PRODUKSJON AV FISK (def. 2004) (rundvekt)</t>
  </si>
  <si>
    <t>Vi har på bakgrunn av nevnte problemstilling valgt å utelate selskapene som har tillatelser</t>
  </si>
  <si>
    <t>resultatene og kun presentere størrelsesnøytrale poster fra og med 2005 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</si>
  <si>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</si>
  <si>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</si>
  <si>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</si>
  <si>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</si>
  <si>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</si>
  <si>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</si>
  <si>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</si>
  <si>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</si>
  <si>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</si>
  <si>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</si>
  <si>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</si>
  <si>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</si>
  <si>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</si>
  <si>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</si>
  <si>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</si>
  <si>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GJENNOMSNITTSTALL PER SELSKAP FOR FINNMARK OG TROMS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</si>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</sst>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5" t="s">
        <v>0</v>
      </c>
    </row>
    <row r="2" ht="15.75">
      <c r="A2" s="61" t="s">
        <v>70</v>
      </c>
    </row>
    <row r="3" s="62" customFormat="1" ht="14.25">
      <c r="A3" s="65" t="s">
        <v>93</v>
      </c>
    </row>
    <row r="4" s="62" customFormat="1" ht="14.25">
      <c r="A4" s="65" t="str">
        <f>'Finnmark_Troms 1986-2004'!A4</f>
        <v>Oppdatert per 5. november 2009</v>
      </c>
    </row>
    <row r="5" s="62" customFormat="1" ht="14.25">
      <c r="A5" s="65"/>
    </row>
    <row r="6" s="62" customFormat="1" ht="14.25">
      <c r="A6" s="65"/>
    </row>
    <row r="7" s="62" customFormat="1" ht="15">
      <c r="A7" s="84" t="s">
        <v>163</v>
      </c>
    </row>
    <row r="8" s="62" customFormat="1" ht="14.25">
      <c r="A8" s="62" t="s">
        <v>164</v>
      </c>
    </row>
    <row r="9" s="62" customFormat="1" ht="14.25">
      <c r="A9" s="62" t="s">
        <v>165</v>
      </c>
    </row>
    <row r="10" s="62" customFormat="1" ht="14.25">
      <c r="A10" s="2"/>
    </row>
    <row r="11" s="62" customFormat="1" ht="15">
      <c r="A11" s="63" t="s">
        <v>117</v>
      </c>
    </row>
    <row r="12" s="62" customFormat="1" ht="14.25">
      <c r="A12" s="62" t="s">
        <v>118</v>
      </c>
    </row>
    <row r="13" s="62" customFormat="1" ht="14.25">
      <c r="A13" s="62" t="s">
        <v>94</v>
      </c>
    </row>
    <row r="14" s="62" customFormat="1" ht="14.25">
      <c r="A14" s="62" t="s">
        <v>95</v>
      </c>
    </row>
    <row r="15" s="62" customFormat="1" ht="14.25"/>
    <row r="16" s="62" customFormat="1" ht="14.25">
      <c r="A16" s="62" t="s">
        <v>145</v>
      </c>
    </row>
    <row r="17" s="62" customFormat="1" ht="14.25">
      <c r="A17" s="62" t="s">
        <v>121</v>
      </c>
    </row>
    <row r="18" s="62" customFormat="1" ht="14.25">
      <c r="A18" s="62" t="s">
        <v>122</v>
      </c>
    </row>
    <row r="19" s="62" customFormat="1" ht="14.25"/>
    <row r="20" s="62" customFormat="1" ht="14.25">
      <c r="A20" s="62" t="s">
        <v>120</v>
      </c>
    </row>
    <row r="21" s="62" customFormat="1" ht="14.25">
      <c r="A21" s="62" t="s">
        <v>119</v>
      </c>
    </row>
    <row r="22" s="62" customFormat="1" ht="14.25"/>
    <row r="23" s="62" customFormat="1" ht="14.25">
      <c r="A23" s="62" t="s">
        <v>123</v>
      </c>
    </row>
    <row r="24" s="62" customFormat="1" ht="14.25">
      <c r="A24" s="62" t="s">
        <v>146</v>
      </c>
    </row>
    <row r="25" s="62" customFormat="1" ht="14.25"/>
    <row r="26" ht="15">
      <c r="A26" s="63" t="s">
        <v>71</v>
      </c>
    </row>
    <row r="27" s="62" customFormat="1" ht="15">
      <c r="A27" s="62" t="s">
        <v>72</v>
      </c>
    </row>
    <row r="28" s="62" customFormat="1" ht="15">
      <c r="A28" s="6" t="s">
        <v>73</v>
      </c>
    </row>
    <row r="29" s="62" customFormat="1" ht="15">
      <c r="A29" s="6"/>
    </row>
    <row r="30" s="62" customFormat="1" ht="15">
      <c r="A30" s="63" t="s">
        <v>74</v>
      </c>
    </row>
    <row r="31" s="62" customFormat="1" ht="14.25">
      <c r="A31" s="62" t="s">
        <v>75</v>
      </c>
    </row>
    <row r="32" s="62" customFormat="1" ht="14.25">
      <c r="A32" s="62" t="s">
        <v>76</v>
      </c>
    </row>
    <row r="33" s="62" customFormat="1" ht="14.25"/>
    <row r="34" s="62" customFormat="1" ht="15">
      <c r="A34" s="63" t="s">
        <v>77</v>
      </c>
    </row>
    <row r="35" s="62" customFormat="1" ht="14.25">
      <c r="A35" s="62" t="s">
        <v>78</v>
      </c>
    </row>
    <row r="36" s="62" customFormat="1" ht="14.25">
      <c r="A36" s="62" t="s">
        <v>79</v>
      </c>
    </row>
    <row r="37" s="62" customFormat="1" ht="14.25">
      <c r="A37" s="62" t="s">
        <v>80</v>
      </c>
    </row>
    <row r="38" s="62" customFormat="1" ht="14.25"/>
    <row r="39" s="6" customFormat="1" ht="15">
      <c r="A39" s="6" t="s">
        <v>81</v>
      </c>
    </row>
    <row r="40" s="6" customFormat="1" ht="15">
      <c r="A40" s="6" t="s">
        <v>82</v>
      </c>
    </row>
    <row r="41" s="62" customFormat="1" ht="14.25"/>
    <row r="42" s="62" customFormat="1" ht="15">
      <c r="A42" s="63" t="s">
        <v>83</v>
      </c>
    </row>
    <row r="43" s="62" customFormat="1" ht="14.25">
      <c r="A43" s="62" t="s">
        <v>156</v>
      </c>
    </row>
    <row r="44" s="62" customFormat="1" ht="14.25">
      <c r="A44" s="62" t="s">
        <v>157</v>
      </c>
    </row>
    <row r="45" s="62" customFormat="1" ht="14.25">
      <c r="A45" s="62" t="s">
        <v>158</v>
      </c>
    </row>
    <row r="46" s="62" customFormat="1" ht="14.25"/>
    <row r="47" s="62" customFormat="1" ht="14.25">
      <c r="A47" s="62" t="s">
        <v>84</v>
      </c>
    </row>
    <row r="48" s="62" customFormat="1" ht="14.25">
      <c r="A48" s="62" t="s">
        <v>85</v>
      </c>
    </row>
    <row r="49" s="62" customFormat="1" ht="14.25">
      <c r="A49" s="62" t="s">
        <v>86</v>
      </c>
    </row>
    <row r="50" s="62" customFormat="1" ht="14.25"/>
    <row r="51" s="62" customFormat="1" ht="14.25">
      <c r="A51" s="62" t="s">
        <v>159</v>
      </c>
    </row>
    <row r="52" s="62" customFormat="1" ht="14.25">
      <c r="A52" s="62" t="s">
        <v>87</v>
      </c>
    </row>
    <row r="53" s="62" customFormat="1" ht="14.25">
      <c r="A53" s="62" t="s">
        <v>88</v>
      </c>
    </row>
    <row r="54" s="62" customFormat="1" ht="14.25"/>
    <row r="55" s="6" customFormat="1" ht="15">
      <c r="A55" s="6" t="s">
        <v>89</v>
      </c>
    </row>
    <row r="56" s="6" customFormat="1" ht="15">
      <c r="A56" s="6" t="s">
        <v>160</v>
      </c>
    </row>
    <row r="57" s="6" customFormat="1" ht="15">
      <c r="A57" s="6" t="s">
        <v>90</v>
      </c>
    </row>
    <row r="58" s="62" customFormat="1" ht="14.25"/>
    <row r="59" s="62" customFormat="1" ht="14.25">
      <c r="A59" s="62" t="s">
        <v>91</v>
      </c>
    </row>
    <row r="60" s="62" customFormat="1" ht="14.25">
      <c r="A60" s="62" t="s">
        <v>92</v>
      </c>
    </row>
    <row r="61" s="62" customFormat="1" ht="14.25"/>
  </sheetData>
  <sheetProtection/>
  <printOptions/>
  <pageMargins left="0.6" right="0.61" top="0.78" bottom="0.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60" customWidth="1"/>
    <col min="5" max="5" width="1.8515625" style="0" customWidth="1"/>
    <col min="7" max="7" width="1.8515625" style="0" customWidth="1"/>
    <col min="9" max="9" width="1.8515625" style="0" customWidth="1"/>
  </cols>
  <sheetData>
    <row r="1" spans="1:10" s="2" customFormat="1" ht="20.25">
      <c r="A1" s="1" t="s">
        <v>0</v>
      </c>
      <c r="C1" s="3"/>
      <c r="D1" s="3"/>
      <c r="E1" s="3"/>
      <c r="F1" s="3"/>
      <c r="G1" s="3"/>
      <c r="H1" s="3"/>
      <c r="I1" s="3"/>
      <c r="J1" s="3"/>
    </row>
    <row r="2" spans="1:10" s="2" customFormat="1" ht="15.75">
      <c r="A2" s="61" t="s">
        <v>1</v>
      </c>
      <c r="C2" s="3"/>
      <c r="D2" s="3"/>
      <c r="E2" s="3"/>
      <c r="F2" s="3"/>
      <c r="G2" s="3"/>
      <c r="H2" s="3"/>
      <c r="I2" s="3"/>
      <c r="J2" s="3"/>
    </row>
    <row r="3" spans="1:3" s="62" customFormat="1" ht="14.25">
      <c r="A3" s="65" t="s">
        <v>93</v>
      </c>
      <c r="C3" s="64"/>
    </row>
    <row r="4" spans="1:3" s="62" customFormat="1" ht="14.25">
      <c r="A4" s="65" t="s">
        <v>166</v>
      </c>
      <c r="C4" s="64"/>
    </row>
    <row r="5" spans="3:10" s="2" customFormat="1" ht="12.75">
      <c r="C5" s="3"/>
      <c r="D5" s="3"/>
      <c r="E5" s="3"/>
      <c r="F5" s="3"/>
      <c r="G5" s="3"/>
      <c r="H5" s="3"/>
      <c r="I5" s="3"/>
      <c r="J5" s="3"/>
    </row>
    <row r="6" s="2" customFormat="1" ht="12.75">
      <c r="C6" s="3"/>
    </row>
    <row r="7" spans="1:3" s="2" customFormat="1" ht="15">
      <c r="A7" s="6" t="s">
        <v>2</v>
      </c>
      <c r="C7" s="3"/>
    </row>
    <row r="8" spans="1:10" s="13" customFormat="1" ht="14.25">
      <c r="A8" s="7"/>
      <c r="B8" s="8"/>
      <c r="C8" s="9"/>
      <c r="D8" s="10" t="s">
        <v>161</v>
      </c>
      <c r="E8" s="9"/>
      <c r="F8" s="10" t="s">
        <v>147</v>
      </c>
      <c r="G8" s="9"/>
      <c r="H8" s="10" t="s">
        <v>135</v>
      </c>
      <c r="I8" s="9"/>
      <c r="J8" s="10" t="s">
        <v>136</v>
      </c>
    </row>
    <row r="9" spans="1:10" s="2" customFormat="1" ht="12.75">
      <c r="A9" s="2" t="s">
        <v>3</v>
      </c>
      <c r="B9" s="2" t="s">
        <v>4</v>
      </c>
      <c r="C9" s="3"/>
      <c r="D9" s="2">
        <v>19</v>
      </c>
      <c r="F9" s="2">
        <v>18</v>
      </c>
      <c r="H9" s="2">
        <v>19</v>
      </c>
      <c r="J9" s="2">
        <v>22</v>
      </c>
    </row>
    <row r="10" spans="1:10" s="2" customFormat="1" ht="12.75">
      <c r="A10" s="2" t="s">
        <v>96</v>
      </c>
      <c r="B10" s="2" t="s">
        <v>4</v>
      </c>
      <c r="C10" s="3"/>
      <c r="D10" s="2">
        <v>121</v>
      </c>
      <c r="F10" s="2">
        <v>113</v>
      </c>
      <c r="H10" s="2">
        <v>96</v>
      </c>
      <c r="J10" s="2">
        <v>105</v>
      </c>
    </row>
    <row r="11" spans="1:10" s="2" customFormat="1" ht="14.25">
      <c r="A11" s="14" t="s">
        <v>97</v>
      </c>
      <c r="B11" s="14" t="s">
        <v>4</v>
      </c>
      <c r="C11" s="77"/>
      <c r="D11" s="15">
        <f>(D10/D9)</f>
        <v>6.368421052631579</v>
      </c>
      <c r="F11" s="15">
        <f>(F10/F9)</f>
        <v>6.277777777777778</v>
      </c>
      <c r="H11" s="15">
        <f>(H10/H9)</f>
        <v>5.052631578947368</v>
      </c>
      <c r="J11" s="15">
        <f>(J10/J9)</f>
        <v>4.7727272727272725</v>
      </c>
    </row>
    <row r="12" spans="1:3" s="17" customFormat="1" ht="11.25">
      <c r="A12" s="50" t="s">
        <v>137</v>
      </c>
      <c r="B12" s="50"/>
      <c r="C12" s="78"/>
    </row>
    <row r="15" spans="1:25" s="2" customFormat="1" ht="15">
      <c r="A15" s="19" t="s">
        <v>133</v>
      </c>
      <c r="B15" s="20"/>
      <c r="C15" s="79"/>
      <c r="D15" s="20"/>
      <c r="E15" s="20"/>
      <c r="F15" s="20"/>
      <c r="G15" s="20"/>
      <c r="H15" s="20"/>
      <c r="I15" s="20"/>
      <c r="J15" s="20"/>
      <c r="K15" s="20"/>
      <c r="L15" s="21"/>
      <c r="M15" s="20"/>
      <c r="N15" s="21"/>
      <c r="O15" s="20"/>
      <c r="P15" s="21"/>
      <c r="Q15" s="22"/>
      <c r="R15" s="21"/>
      <c r="S15" s="21"/>
      <c r="T15" s="21"/>
      <c r="U15" s="21"/>
      <c r="W15" s="3"/>
      <c r="Y15" s="3"/>
    </row>
    <row r="16" spans="1:25" s="2" customFormat="1" ht="12.75">
      <c r="A16" s="23" t="s">
        <v>162</v>
      </c>
      <c r="B16" s="20"/>
      <c r="C16" s="79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1"/>
      <c r="O16" s="20"/>
      <c r="P16" s="21"/>
      <c r="Q16" s="22"/>
      <c r="R16" s="21"/>
      <c r="S16" s="21"/>
      <c r="T16" s="21"/>
      <c r="U16" s="21"/>
      <c r="W16" s="3"/>
      <c r="Y16" s="3"/>
    </row>
    <row r="17" spans="1:10" s="13" customFormat="1" ht="14.25">
      <c r="A17" s="7"/>
      <c r="B17" s="8"/>
      <c r="C17" s="9"/>
      <c r="D17" s="10" t="s">
        <v>161</v>
      </c>
      <c r="E17" s="9"/>
      <c r="F17" s="10" t="s">
        <v>147</v>
      </c>
      <c r="G17" s="9"/>
      <c r="H17" s="10" t="s">
        <v>135</v>
      </c>
      <c r="I17" s="9"/>
      <c r="J17" s="10" t="s">
        <v>136</v>
      </c>
    </row>
    <row r="18" spans="1:10" ht="12.75">
      <c r="A18" t="s">
        <v>102</v>
      </c>
      <c r="B18" t="s">
        <v>50</v>
      </c>
      <c r="D18" s="69">
        <v>325884.9136515854</v>
      </c>
      <c r="F18" s="69">
        <v>325589</v>
      </c>
      <c r="G18" s="69"/>
      <c r="H18" s="69">
        <v>326512</v>
      </c>
      <c r="I18" s="69"/>
      <c r="J18" s="69">
        <v>358283</v>
      </c>
    </row>
    <row r="19" spans="1:10" ht="12.75">
      <c r="A19" t="s">
        <v>53</v>
      </c>
      <c r="D19" s="70">
        <v>16.0305263157895</v>
      </c>
      <c r="F19" s="70">
        <v>15</v>
      </c>
      <c r="H19">
        <v>11.6</v>
      </c>
      <c r="J19" s="70">
        <v>9</v>
      </c>
    </row>
    <row r="20" spans="1:10" ht="12.75">
      <c r="A20" s="68" t="s">
        <v>132</v>
      </c>
      <c r="B20" s="68"/>
      <c r="C20" s="80"/>
      <c r="D20" s="81">
        <v>1.18160531238446</v>
      </c>
      <c r="F20" s="68">
        <v>1.18</v>
      </c>
      <c r="H20" s="68">
        <v>1.22</v>
      </c>
      <c r="J20" s="68">
        <v>1.24</v>
      </c>
    </row>
    <row r="21" ht="12.75">
      <c r="A21" s="50" t="s">
        <v>137</v>
      </c>
    </row>
    <row r="24" spans="1:25" s="2" customFormat="1" ht="15">
      <c r="A24" s="19" t="s">
        <v>60</v>
      </c>
      <c r="B24" s="20"/>
      <c r="C24" s="79"/>
      <c r="D24" s="20"/>
      <c r="E24" s="20"/>
      <c r="F24" s="20"/>
      <c r="G24" s="20"/>
      <c r="H24" s="20"/>
      <c r="I24" s="20"/>
      <c r="J24" s="20"/>
      <c r="K24" s="20"/>
      <c r="L24" s="21"/>
      <c r="M24" s="20"/>
      <c r="N24" s="21"/>
      <c r="O24" s="20"/>
      <c r="P24" s="21"/>
      <c r="Q24" s="22"/>
      <c r="R24" s="21"/>
      <c r="S24" s="21"/>
      <c r="T24" s="21"/>
      <c r="U24" s="21"/>
      <c r="W24" s="3"/>
      <c r="Y24" s="3"/>
    </row>
    <row r="25" spans="1:25" s="2" customFormat="1" ht="12.75">
      <c r="A25" s="23" t="s">
        <v>162</v>
      </c>
      <c r="B25" s="20"/>
      <c r="C25" s="79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1"/>
      <c r="O25" s="20"/>
      <c r="P25" s="21"/>
      <c r="Q25" s="22"/>
      <c r="R25" s="21"/>
      <c r="S25" s="21"/>
      <c r="T25" s="21"/>
      <c r="U25" s="21"/>
      <c r="W25" s="3"/>
      <c r="Y25" s="3"/>
    </row>
    <row r="26" spans="1:10" s="13" customFormat="1" ht="14.25">
      <c r="A26" s="7"/>
      <c r="B26" s="8"/>
      <c r="C26" s="9"/>
      <c r="D26" s="10" t="s">
        <v>161</v>
      </c>
      <c r="E26" s="9"/>
      <c r="F26" s="10" t="s">
        <v>147</v>
      </c>
      <c r="G26" s="9"/>
      <c r="H26" s="10" t="s">
        <v>135</v>
      </c>
      <c r="I26" s="9"/>
      <c r="J26" s="10" t="s">
        <v>136</v>
      </c>
    </row>
    <row r="27" spans="1:10" ht="12.75">
      <c r="A27" t="s">
        <v>130</v>
      </c>
      <c r="B27" t="s">
        <v>62</v>
      </c>
      <c r="D27" s="82">
        <v>6.37512444924146</v>
      </c>
      <c r="F27">
        <v>7.9</v>
      </c>
      <c r="H27">
        <v>26.7</v>
      </c>
      <c r="J27">
        <v>14.7</v>
      </c>
    </row>
    <row r="28" spans="1:10" ht="12.75">
      <c r="A28" t="s">
        <v>63</v>
      </c>
      <c r="B28" t="s">
        <v>62</v>
      </c>
      <c r="D28" s="82">
        <v>8.193425616585397</v>
      </c>
      <c r="F28">
        <v>10.2</v>
      </c>
      <c r="H28">
        <v>25.7</v>
      </c>
      <c r="J28">
        <v>18.5</v>
      </c>
    </row>
    <row r="29" spans="1:10" ht="12.75">
      <c r="A29" t="s">
        <v>131</v>
      </c>
      <c r="B29" t="s">
        <v>62</v>
      </c>
      <c r="D29" s="82">
        <v>9.09481035256212</v>
      </c>
      <c r="F29">
        <v>9.8</v>
      </c>
      <c r="H29">
        <v>25.4</v>
      </c>
      <c r="J29">
        <v>18.5</v>
      </c>
    </row>
    <row r="30" spans="1:10" ht="12.75">
      <c r="A30" t="s">
        <v>64</v>
      </c>
      <c r="B30" t="s">
        <v>62</v>
      </c>
      <c r="D30" s="82">
        <v>153.97589159275967</v>
      </c>
      <c r="F30" s="70">
        <v>140</v>
      </c>
      <c r="H30">
        <v>210.9</v>
      </c>
      <c r="J30">
        <v>212.4</v>
      </c>
    </row>
    <row r="31" spans="1:10" ht="12.75">
      <c r="A31" t="s">
        <v>65</v>
      </c>
      <c r="B31" t="s">
        <v>62</v>
      </c>
      <c r="D31" s="82">
        <v>52.63638539866251</v>
      </c>
      <c r="F31">
        <v>59.7</v>
      </c>
      <c r="H31">
        <v>73.9</v>
      </c>
      <c r="J31">
        <v>70.9</v>
      </c>
    </row>
    <row r="32" spans="1:10" ht="12.75">
      <c r="A32" t="s">
        <v>66</v>
      </c>
      <c r="B32" t="s">
        <v>62</v>
      </c>
      <c r="D32" s="82">
        <v>138.684643617489</v>
      </c>
      <c r="F32">
        <v>292.9</v>
      </c>
      <c r="H32">
        <v>980.8</v>
      </c>
      <c r="J32">
        <v>502.6</v>
      </c>
    </row>
    <row r="33" spans="1:10" ht="12.75">
      <c r="A33" t="s">
        <v>67</v>
      </c>
      <c r="B33" t="s">
        <v>62</v>
      </c>
      <c r="D33" s="82">
        <v>22.713407668161626</v>
      </c>
      <c r="F33" s="70">
        <v>15.7</v>
      </c>
      <c r="H33" s="70">
        <v>24</v>
      </c>
      <c r="J33">
        <v>21.7</v>
      </c>
    </row>
    <row r="34" spans="1:10" ht="12.75">
      <c r="A34" t="s">
        <v>68</v>
      </c>
      <c r="B34" t="s">
        <v>62</v>
      </c>
      <c r="D34" s="82">
        <v>34.5693054592281</v>
      </c>
      <c r="F34">
        <v>37.4</v>
      </c>
      <c r="H34">
        <v>29.3</v>
      </c>
      <c r="J34">
        <v>27.8</v>
      </c>
    </row>
    <row r="35" spans="1:10" ht="12.75">
      <c r="A35" s="68" t="s">
        <v>69</v>
      </c>
      <c r="B35" s="68" t="s">
        <v>62</v>
      </c>
      <c r="C35" s="80"/>
      <c r="D35" s="83">
        <v>42.71728687261028</v>
      </c>
      <c r="F35" s="68">
        <v>46.9</v>
      </c>
      <c r="H35" s="68">
        <v>46.7</v>
      </c>
      <c r="J35" s="68">
        <v>50.5</v>
      </c>
    </row>
    <row r="36" ht="12.75">
      <c r="A36" s="50" t="s">
        <v>137</v>
      </c>
    </row>
    <row r="39" spans="1:25" s="2" customFormat="1" ht="15">
      <c r="A39" s="19" t="s">
        <v>134</v>
      </c>
      <c r="B39" s="20"/>
      <c r="C39" s="79"/>
      <c r="D39" s="20"/>
      <c r="E39" s="20"/>
      <c r="F39" s="20"/>
      <c r="G39" s="20"/>
      <c r="H39" s="20"/>
      <c r="I39" s="20"/>
      <c r="J39" s="20"/>
      <c r="K39" s="20"/>
      <c r="L39" s="21"/>
      <c r="M39" s="20"/>
      <c r="N39" s="21"/>
      <c r="O39" s="20"/>
      <c r="P39" s="21"/>
      <c r="Q39" s="22"/>
      <c r="R39" s="21"/>
      <c r="S39" s="21"/>
      <c r="T39" s="21"/>
      <c r="U39" s="21"/>
      <c r="W39" s="3"/>
      <c r="Y39" s="3"/>
    </row>
    <row r="40" spans="1:25" s="2" customFormat="1" ht="12.75">
      <c r="A40" s="23" t="s">
        <v>162</v>
      </c>
      <c r="B40" s="20"/>
      <c r="C40" s="79"/>
      <c r="D40" s="20"/>
      <c r="E40" s="20"/>
      <c r="F40" s="20"/>
      <c r="G40" s="20"/>
      <c r="H40" s="20"/>
      <c r="I40" s="20"/>
      <c r="J40" s="20"/>
      <c r="K40" s="20"/>
      <c r="L40" s="21"/>
      <c r="M40" s="20"/>
      <c r="N40" s="21"/>
      <c r="O40" s="20"/>
      <c r="P40" s="21"/>
      <c r="Q40" s="22"/>
      <c r="R40" s="21"/>
      <c r="S40" s="21"/>
      <c r="T40" s="21"/>
      <c r="U40" s="21"/>
      <c r="W40" s="3"/>
      <c r="Y40" s="3"/>
    </row>
    <row r="41" spans="1:10" s="13" customFormat="1" ht="14.25">
      <c r="A41" s="7"/>
      <c r="B41" s="8"/>
      <c r="C41" s="9"/>
      <c r="D41" s="10" t="s">
        <v>161</v>
      </c>
      <c r="E41" s="9"/>
      <c r="F41" s="10" t="s">
        <v>147</v>
      </c>
      <c r="G41" s="9"/>
      <c r="H41" s="10" t="s">
        <v>135</v>
      </c>
      <c r="I41" s="9"/>
      <c r="J41" s="10" t="s">
        <v>136</v>
      </c>
    </row>
    <row r="42" spans="1:10" ht="12.75">
      <c r="A42" t="s">
        <v>124</v>
      </c>
      <c r="B42" t="s">
        <v>7</v>
      </c>
      <c r="D42" s="71">
        <v>21.313239709840904</v>
      </c>
      <c r="F42">
        <v>21.03</v>
      </c>
      <c r="H42">
        <v>24.49</v>
      </c>
      <c r="J42">
        <v>21.15</v>
      </c>
    </row>
    <row r="43" spans="1:10" ht="12.75">
      <c r="A43" t="s">
        <v>125</v>
      </c>
      <c r="B43" t="s">
        <v>7</v>
      </c>
      <c r="D43" s="71">
        <v>17.6393375616149</v>
      </c>
      <c r="F43">
        <v>18.86</v>
      </c>
      <c r="G43" s="74"/>
      <c r="H43">
        <v>27.58</v>
      </c>
      <c r="I43" s="74"/>
      <c r="J43">
        <v>22.78</v>
      </c>
    </row>
    <row r="44" spans="1:10" ht="12.75">
      <c r="A44" s="72" t="s">
        <v>126</v>
      </c>
      <c r="B44" s="72" t="s">
        <v>7</v>
      </c>
      <c r="C44" s="80"/>
      <c r="D44" s="73">
        <v>21.076156570545802</v>
      </c>
      <c r="E44" s="74"/>
      <c r="F44" s="72">
        <v>20.96</v>
      </c>
      <c r="G44" s="74"/>
      <c r="H44" s="72">
        <v>24.53</v>
      </c>
      <c r="I44" s="74"/>
      <c r="J44" s="73">
        <v>21.2</v>
      </c>
    </row>
    <row r="45" spans="5:10" ht="12.75">
      <c r="E45" s="74"/>
      <c r="G45" s="74"/>
      <c r="I45" s="74"/>
      <c r="J45" s="71"/>
    </row>
    <row r="46" spans="1:10" ht="12.75">
      <c r="A46" t="s">
        <v>148</v>
      </c>
      <c r="B46" t="s">
        <v>7</v>
      </c>
      <c r="D46" s="71">
        <v>2.4908332300419396</v>
      </c>
      <c r="E46" s="74"/>
      <c r="F46" s="71">
        <v>2.6464689769919802</v>
      </c>
      <c r="G46" s="74"/>
      <c r="H46">
        <v>1.82</v>
      </c>
      <c r="I46" s="74"/>
      <c r="J46">
        <v>2.11</v>
      </c>
    </row>
    <row r="47" spans="1:10" ht="12.75">
      <c r="A47" t="s">
        <v>149</v>
      </c>
      <c r="B47" t="s">
        <v>7</v>
      </c>
      <c r="D47" s="71">
        <v>9.285482523242175</v>
      </c>
      <c r="E47" s="74"/>
      <c r="F47" s="71">
        <v>8.663167264243192</v>
      </c>
      <c r="G47" s="74"/>
      <c r="H47">
        <v>8.66</v>
      </c>
      <c r="I47" s="74"/>
      <c r="J47">
        <v>8.01</v>
      </c>
    </row>
    <row r="48" spans="1:10" ht="12.75">
      <c r="A48" t="s">
        <v>150</v>
      </c>
      <c r="B48" t="s">
        <v>7</v>
      </c>
      <c r="D48" s="71">
        <v>0.14849968758697968</v>
      </c>
      <c r="E48" s="74"/>
      <c r="F48" s="71">
        <v>0.15525775374359632</v>
      </c>
      <c r="G48" s="74"/>
      <c r="H48">
        <v>0.17</v>
      </c>
      <c r="I48" s="74"/>
      <c r="J48">
        <v>0.25</v>
      </c>
    </row>
    <row r="49" spans="1:10" ht="12.75">
      <c r="A49" t="s">
        <v>151</v>
      </c>
      <c r="B49" t="s">
        <v>7</v>
      </c>
      <c r="D49" s="71">
        <v>1.498258785659723</v>
      </c>
      <c r="E49" s="74"/>
      <c r="F49" s="71">
        <v>1.4806395396259873</v>
      </c>
      <c r="G49" s="74"/>
      <c r="H49">
        <v>1.31</v>
      </c>
      <c r="I49" s="74"/>
      <c r="J49">
        <v>1.27</v>
      </c>
    </row>
    <row r="50" spans="1:10" ht="12.75">
      <c r="A50" t="s">
        <v>152</v>
      </c>
      <c r="B50" t="s">
        <v>7</v>
      </c>
      <c r="D50" s="71">
        <v>0.9241048585420693</v>
      </c>
      <c r="E50" s="74"/>
      <c r="F50" s="71">
        <v>0.7259344616010059</v>
      </c>
      <c r="G50" s="74"/>
      <c r="H50">
        <v>0.53</v>
      </c>
      <c r="I50" s="74"/>
      <c r="J50">
        <v>0.72</v>
      </c>
    </row>
    <row r="51" spans="1:10" ht="12.75">
      <c r="A51" t="s">
        <v>153</v>
      </c>
      <c r="B51" t="s">
        <v>7</v>
      </c>
      <c r="D51" s="71">
        <v>2.5227832606424805</v>
      </c>
      <c r="E51" s="74"/>
      <c r="F51" s="71">
        <v>1.8881839542461119</v>
      </c>
      <c r="G51" s="74"/>
      <c r="H51">
        <v>1.79</v>
      </c>
      <c r="I51" s="74"/>
      <c r="J51">
        <v>1.65</v>
      </c>
    </row>
    <row r="52" spans="1:10" ht="12.75">
      <c r="A52" t="s">
        <v>154</v>
      </c>
      <c r="B52" t="s">
        <v>7</v>
      </c>
      <c r="D52" s="71">
        <v>1.1638658705154388</v>
      </c>
      <c r="E52" s="74"/>
      <c r="F52" s="71">
        <v>0.52732258258529</v>
      </c>
      <c r="G52" s="74"/>
      <c r="H52">
        <v>0.39</v>
      </c>
      <c r="I52" s="74"/>
      <c r="J52">
        <v>0.45</v>
      </c>
    </row>
    <row r="53" spans="1:10" ht="12.75">
      <c r="A53" s="4" t="s">
        <v>127</v>
      </c>
      <c r="B53" s="4" t="s">
        <v>7</v>
      </c>
      <c r="C53" s="77"/>
      <c r="D53" s="54">
        <v>18.03382821623081</v>
      </c>
      <c r="E53" s="4"/>
      <c r="F53" s="54">
        <v>16.08697453303716</v>
      </c>
      <c r="G53" s="4"/>
      <c r="H53" s="4">
        <v>14.68</v>
      </c>
      <c r="I53" s="4"/>
      <c r="J53" s="4">
        <v>14.45</v>
      </c>
    </row>
    <row r="54" spans="1:10" ht="12.75">
      <c r="A54" s="4" t="s">
        <v>155</v>
      </c>
      <c r="B54" s="4" t="s">
        <v>7</v>
      </c>
      <c r="C54" s="77"/>
      <c r="D54" s="54">
        <v>2.5992745352474076</v>
      </c>
      <c r="E54" s="4"/>
      <c r="F54" s="54">
        <v>2.3315565684838977</v>
      </c>
      <c r="G54" s="4"/>
      <c r="H54" s="4">
        <v>2.43</v>
      </c>
      <c r="I54" s="4"/>
      <c r="J54" s="4">
        <v>2.01</v>
      </c>
    </row>
    <row r="55" spans="1:10" ht="12.75">
      <c r="A55" s="75" t="s">
        <v>128</v>
      </c>
      <c r="B55" s="75" t="s">
        <v>7</v>
      </c>
      <c r="C55" s="77"/>
      <c r="D55" s="76">
        <v>20.633102751478216</v>
      </c>
      <c r="E55" s="4"/>
      <c r="F55" s="76">
        <v>18.418531101521058</v>
      </c>
      <c r="G55" s="4"/>
      <c r="H55" s="76">
        <v>17.1</v>
      </c>
      <c r="I55" s="4"/>
      <c r="J55" s="75">
        <v>16.46</v>
      </c>
    </row>
    <row r="56" spans="1:10" ht="12.75">
      <c r="A56" s="4"/>
      <c r="B56" s="4"/>
      <c r="C56" s="77"/>
      <c r="D56" s="54"/>
      <c r="E56" s="4"/>
      <c r="F56" s="54"/>
      <c r="G56" s="4"/>
      <c r="H56" s="54"/>
      <c r="I56" s="4"/>
      <c r="J56" s="4"/>
    </row>
    <row r="57" spans="1:10" ht="12.75">
      <c r="A57" s="72" t="s">
        <v>129</v>
      </c>
      <c r="B57" s="72" t="s">
        <v>7</v>
      </c>
      <c r="C57" s="80"/>
      <c r="D57" s="73">
        <f>D44-D55</f>
        <v>0.4430538190675861</v>
      </c>
      <c r="E57" s="74"/>
      <c r="F57" s="73">
        <f>F44-F55</f>
        <v>2.541468898478943</v>
      </c>
      <c r="G57" s="74"/>
      <c r="H57" s="72">
        <f>H44-H55</f>
        <v>7.43</v>
      </c>
      <c r="I57" s="74"/>
      <c r="J57" s="72">
        <f>J44-J55</f>
        <v>4.739999999999998</v>
      </c>
    </row>
    <row r="58" ht="12.75">
      <c r="A58" s="50" t="s">
        <v>137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4.28125" style="0" customWidth="1"/>
    <col min="2" max="2" width="3.57421875" style="0" bestFit="1" customWidth="1"/>
    <col min="3" max="3" width="1.8515625" style="0" customWidth="1"/>
    <col min="4" max="4" width="10.140625" style="0" customWidth="1"/>
    <col min="5" max="5" width="1.8515625" style="0" customWidth="1"/>
    <col min="6" max="6" width="10.140625" style="0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0" customWidth="1"/>
    <col min="18" max="18" width="10.140625" style="0" customWidth="1"/>
    <col min="19" max="19" width="1.8515625" style="60" customWidth="1"/>
    <col min="20" max="20" width="10.140625" style="0" customWidth="1"/>
    <col min="21" max="21" width="1.8515625" style="60" customWidth="1"/>
    <col min="22" max="22" width="10.140625" style="0" customWidth="1"/>
    <col min="23" max="23" width="1.8515625" style="0" customWidth="1"/>
    <col min="24" max="24" width="10.140625" style="0" customWidth="1"/>
    <col min="25" max="25" width="1.8515625" style="0" customWidth="1"/>
    <col min="26" max="26" width="10.140625" style="0" customWidth="1"/>
    <col min="27" max="27" width="1.8515625" style="0" customWidth="1"/>
    <col min="28" max="28" width="10.140625" style="0" customWidth="1"/>
    <col min="29" max="29" width="1.8515625" style="0" customWidth="1"/>
    <col min="30" max="30" width="10.140625" style="0" customWidth="1"/>
    <col min="31" max="31" width="1.8515625" style="0" customWidth="1"/>
    <col min="32" max="32" width="10.140625" style="0" customWidth="1"/>
    <col min="33" max="33" width="1.8515625" style="0" customWidth="1"/>
    <col min="34" max="34" width="10.140625" style="0" customWidth="1"/>
    <col min="35" max="35" width="1.8515625" style="0" customWidth="1"/>
    <col min="36" max="36" width="10.140625" style="0" customWidth="1"/>
    <col min="37" max="37" width="1.8515625" style="0" customWidth="1"/>
    <col min="38" max="38" width="10.140625" style="0" customWidth="1"/>
    <col min="39" max="39" width="1.8515625" style="0" customWidth="1"/>
    <col min="40" max="40" width="10.140625" style="0" customWidth="1"/>
  </cols>
  <sheetData>
    <row r="1" spans="1:21" s="2" customFormat="1" ht="20.25">
      <c r="A1" s="1" t="s">
        <v>0</v>
      </c>
      <c r="C1" s="3"/>
      <c r="D1" s="3"/>
      <c r="E1" s="3"/>
      <c r="F1" s="3"/>
      <c r="G1" s="3"/>
      <c r="I1" s="3"/>
      <c r="K1" s="3"/>
      <c r="M1" s="4"/>
      <c r="S1" s="3"/>
      <c r="U1" s="3"/>
    </row>
    <row r="2" spans="1:21" s="2" customFormat="1" ht="15.75">
      <c r="A2" s="61" t="s">
        <v>1</v>
      </c>
      <c r="C2" s="3"/>
      <c r="D2" s="3"/>
      <c r="E2" s="3"/>
      <c r="F2" s="3"/>
      <c r="G2" s="3"/>
      <c r="I2" s="3"/>
      <c r="K2" s="3"/>
      <c r="M2" s="4"/>
      <c r="S2" s="3"/>
      <c r="U2" s="3"/>
    </row>
    <row r="3" spans="1:21" s="62" customFormat="1" ht="14.25">
      <c r="A3" s="65" t="s">
        <v>93</v>
      </c>
      <c r="U3" s="64"/>
    </row>
    <row r="4" spans="1:21" s="62" customFormat="1" ht="14.25">
      <c r="A4" s="65" t="str">
        <f>'Finnmark_Troms 2005-2008'!A4</f>
        <v>Oppdatert per 5. november 2009</v>
      </c>
      <c r="U4" s="64"/>
    </row>
    <row r="5" spans="3:21" s="2" customFormat="1" ht="12.75">
      <c r="C5" s="3"/>
      <c r="D5" s="3"/>
      <c r="E5" s="3"/>
      <c r="F5" s="3"/>
      <c r="G5" s="3"/>
      <c r="I5" s="3"/>
      <c r="K5" s="3"/>
      <c r="M5" s="4"/>
      <c r="S5" s="3"/>
      <c r="U5" s="3"/>
    </row>
    <row r="6" spans="13:21" s="2" customFormat="1" ht="12.75">
      <c r="M6" s="4"/>
      <c r="S6" s="3"/>
      <c r="U6" s="3"/>
    </row>
    <row r="7" spans="1:21" s="2" customFormat="1" ht="15">
      <c r="A7" s="6" t="s">
        <v>2</v>
      </c>
      <c r="M7" s="4"/>
      <c r="S7" s="3"/>
      <c r="U7" s="3"/>
    </row>
    <row r="8" spans="1:40" s="13" customFormat="1" ht="12.75">
      <c r="A8" s="7"/>
      <c r="B8" s="8"/>
      <c r="C8" s="9"/>
      <c r="D8" s="10">
        <v>2004</v>
      </c>
      <c r="E8" s="9"/>
      <c r="F8" s="10">
        <v>2003</v>
      </c>
      <c r="G8" s="9"/>
      <c r="H8" s="10">
        <v>2002</v>
      </c>
      <c r="I8" s="9"/>
      <c r="J8" s="10">
        <v>2001</v>
      </c>
      <c r="K8" s="9"/>
      <c r="L8" s="10">
        <v>2000</v>
      </c>
      <c r="M8" s="9"/>
      <c r="N8" s="10">
        <v>1999</v>
      </c>
      <c r="O8" s="11"/>
      <c r="P8" s="10">
        <v>1998</v>
      </c>
      <c r="Q8" s="11"/>
      <c r="R8" s="10">
        <v>1997</v>
      </c>
      <c r="S8" s="12"/>
      <c r="T8" s="10">
        <v>1996</v>
      </c>
      <c r="U8" s="12"/>
      <c r="V8" s="10">
        <v>1995</v>
      </c>
      <c r="X8" s="10">
        <v>1994</v>
      </c>
      <c r="Z8" s="10">
        <v>1993</v>
      </c>
      <c r="AB8" s="10">
        <v>1992</v>
      </c>
      <c r="AD8" s="10">
        <v>1991</v>
      </c>
      <c r="AF8" s="10">
        <v>1990</v>
      </c>
      <c r="AH8" s="10">
        <v>1989</v>
      </c>
      <c r="AJ8" s="10">
        <v>1988</v>
      </c>
      <c r="AL8" s="10">
        <v>1987</v>
      </c>
      <c r="AN8" s="10">
        <v>1986</v>
      </c>
    </row>
    <row r="9" spans="1:40" s="2" customFormat="1" ht="12.75">
      <c r="A9" s="2" t="s">
        <v>3</v>
      </c>
      <c r="B9" s="2" t="s">
        <v>4</v>
      </c>
      <c r="D9" s="2">
        <v>22</v>
      </c>
      <c r="F9" s="2">
        <v>25</v>
      </c>
      <c r="H9" s="2">
        <v>27</v>
      </c>
      <c r="J9" s="2">
        <v>27</v>
      </c>
      <c r="L9" s="2">
        <v>31</v>
      </c>
      <c r="M9" s="4"/>
      <c r="N9" s="2">
        <v>33</v>
      </c>
      <c r="P9" s="2">
        <v>27</v>
      </c>
      <c r="R9" s="2">
        <v>32</v>
      </c>
      <c r="S9" s="3"/>
      <c r="T9" s="2">
        <v>39</v>
      </c>
      <c r="U9" s="3"/>
      <c r="V9" s="2">
        <v>34</v>
      </c>
      <c r="X9" s="2">
        <v>37</v>
      </c>
      <c r="Z9" s="2">
        <v>35</v>
      </c>
      <c r="AB9" s="2">
        <v>33</v>
      </c>
      <c r="AD9" s="2">
        <v>28</v>
      </c>
      <c r="AF9" s="2">
        <v>28</v>
      </c>
      <c r="AH9" s="2">
        <v>22</v>
      </c>
      <c r="AJ9" s="2">
        <v>24</v>
      </c>
      <c r="AL9" s="2">
        <v>27</v>
      </c>
      <c r="AN9" s="2">
        <v>20</v>
      </c>
    </row>
    <row r="10" spans="1:26" s="2" customFormat="1" ht="12.75">
      <c r="A10" s="2" t="s">
        <v>96</v>
      </c>
      <c r="B10" s="2" t="s">
        <v>4</v>
      </c>
      <c r="D10" s="2">
        <v>91</v>
      </c>
      <c r="F10" s="2">
        <v>66</v>
      </c>
      <c r="H10" s="2">
        <v>66</v>
      </c>
      <c r="J10" s="2">
        <v>74</v>
      </c>
      <c r="L10" s="2">
        <v>92</v>
      </c>
      <c r="M10" s="4"/>
      <c r="N10" s="2">
        <v>93</v>
      </c>
      <c r="P10" s="2">
        <v>62</v>
      </c>
      <c r="R10" s="2">
        <v>65</v>
      </c>
      <c r="S10" s="3"/>
      <c r="T10" s="2">
        <v>57</v>
      </c>
      <c r="U10" s="3"/>
      <c r="V10" s="2">
        <v>43</v>
      </c>
      <c r="X10" s="2">
        <v>45</v>
      </c>
      <c r="Z10" s="2">
        <v>38</v>
      </c>
    </row>
    <row r="11" spans="1:40" s="2" customFormat="1" ht="14.25">
      <c r="A11" s="14" t="s">
        <v>97</v>
      </c>
      <c r="B11" s="14" t="s">
        <v>4</v>
      </c>
      <c r="D11" s="15">
        <f>(D10/D9)</f>
        <v>4.136363636363637</v>
      </c>
      <c r="F11" s="15">
        <f>(F10/F9)</f>
        <v>2.64</v>
      </c>
      <c r="H11" s="15">
        <f>(H10/H9)</f>
        <v>2.4444444444444446</v>
      </c>
      <c r="J11" s="15">
        <f>(J10/J9)</f>
        <v>2.740740740740741</v>
      </c>
      <c r="L11" s="15">
        <f>(L10/L9)</f>
        <v>2.967741935483871</v>
      </c>
      <c r="M11" s="16"/>
      <c r="N11" s="15">
        <f>(N10/N9)</f>
        <v>2.8181818181818183</v>
      </c>
      <c r="O11" s="15"/>
      <c r="P11" s="15">
        <f>(P10/P9)</f>
        <v>2.2962962962962963</v>
      </c>
      <c r="Q11" s="15"/>
      <c r="R11" s="15">
        <f>(R10/R9)</f>
        <v>2.03125</v>
      </c>
      <c r="S11" s="3"/>
      <c r="T11" s="15">
        <f>(T10/T9)</f>
        <v>1.4615384615384615</v>
      </c>
      <c r="U11" s="3"/>
      <c r="V11" s="15">
        <f>(V10/V9)</f>
        <v>1.2647058823529411</v>
      </c>
      <c r="X11" s="15">
        <f>(X10/X9)</f>
        <v>1.2162162162162162</v>
      </c>
      <c r="Z11" s="15">
        <f>(Z10/Z9)</f>
        <v>1.0857142857142856</v>
      </c>
      <c r="AB11" s="15">
        <f>(AB10/AB9)</f>
        <v>0</v>
      </c>
      <c r="AD11" s="15">
        <f>(AD10/AD9)</f>
        <v>0</v>
      </c>
      <c r="AF11" s="15">
        <f>(AF10/AF9)</f>
        <v>0</v>
      </c>
      <c r="AH11" s="15">
        <f>(AH10/AH9)</f>
        <v>0</v>
      </c>
      <c r="AJ11" s="15">
        <f>(AJ10/AJ9)</f>
        <v>0</v>
      </c>
      <c r="AL11" s="15">
        <f>(AL10/AL9)</f>
        <v>0</v>
      </c>
      <c r="AN11" s="15">
        <f>(AN10/AN9)</f>
        <v>0</v>
      </c>
    </row>
    <row r="12" spans="1:21" s="2" customFormat="1" ht="12.75">
      <c r="A12" s="17" t="s">
        <v>98</v>
      </c>
      <c r="C12" s="3"/>
      <c r="D12" s="3"/>
      <c r="E12" s="3"/>
      <c r="F12" s="3"/>
      <c r="G12" s="3"/>
      <c r="H12" s="13"/>
      <c r="I12" s="3"/>
      <c r="J12" s="13"/>
      <c r="K12" s="3"/>
      <c r="L12" s="13"/>
      <c r="M12" s="18"/>
      <c r="N12" s="13"/>
      <c r="O12" s="13"/>
      <c r="P12" s="13"/>
      <c r="Q12" s="13"/>
      <c r="R12" s="13"/>
      <c r="S12" s="3"/>
      <c r="U12" s="3"/>
    </row>
    <row r="13" spans="1:21" s="2" customFormat="1" ht="12.75">
      <c r="A13" s="4"/>
      <c r="B13" s="4"/>
      <c r="H13" s="16"/>
      <c r="J13" s="16"/>
      <c r="L13" s="16"/>
      <c r="M13" s="16"/>
      <c r="N13" s="16"/>
      <c r="O13" s="16"/>
      <c r="P13" s="16"/>
      <c r="Q13" s="16"/>
      <c r="S13" s="3"/>
      <c r="U13" s="3"/>
    </row>
    <row r="14" spans="1:21" s="2" customFormat="1" ht="15">
      <c r="A14" s="19" t="s">
        <v>5</v>
      </c>
      <c r="B14" s="20"/>
      <c r="C14" s="20"/>
      <c r="D14" s="20"/>
      <c r="E14" s="20"/>
      <c r="F14" s="20"/>
      <c r="G14" s="20"/>
      <c r="H14" s="21"/>
      <c r="I14" s="20"/>
      <c r="J14" s="21"/>
      <c r="K14" s="20"/>
      <c r="L14" s="21"/>
      <c r="M14" s="22"/>
      <c r="N14" s="21"/>
      <c r="O14" s="21"/>
      <c r="P14" s="21"/>
      <c r="Q14" s="21"/>
      <c r="S14" s="3"/>
      <c r="U14" s="3"/>
    </row>
    <row r="15" spans="1:21" s="2" customFormat="1" ht="12.75">
      <c r="A15" s="23" t="s">
        <v>162</v>
      </c>
      <c r="B15" s="20"/>
      <c r="C15" s="20"/>
      <c r="D15" s="20"/>
      <c r="E15" s="20"/>
      <c r="F15" s="20"/>
      <c r="G15" s="20"/>
      <c r="H15" s="21"/>
      <c r="I15" s="20"/>
      <c r="J15" s="21"/>
      <c r="K15" s="20"/>
      <c r="L15" s="21"/>
      <c r="M15" s="22"/>
      <c r="N15" s="21"/>
      <c r="O15" s="21"/>
      <c r="P15" s="21"/>
      <c r="Q15" s="21"/>
      <c r="S15" s="3"/>
      <c r="U15" s="3"/>
    </row>
    <row r="16" spans="1:40" s="13" customFormat="1" ht="12.75">
      <c r="A16" s="7"/>
      <c r="B16" s="8"/>
      <c r="C16" s="9"/>
      <c r="D16" s="10">
        <v>2004</v>
      </c>
      <c r="E16" s="9"/>
      <c r="F16" s="10">
        <v>2003</v>
      </c>
      <c r="G16" s="9"/>
      <c r="H16" s="10">
        <v>2002</v>
      </c>
      <c r="I16" s="9"/>
      <c r="J16" s="10">
        <v>2001</v>
      </c>
      <c r="K16" s="9"/>
      <c r="L16" s="10">
        <v>2000</v>
      </c>
      <c r="M16" s="9"/>
      <c r="N16" s="10">
        <v>1999</v>
      </c>
      <c r="O16" s="11"/>
      <c r="P16" s="10">
        <v>1998</v>
      </c>
      <c r="Q16" s="11"/>
      <c r="R16" s="10">
        <v>1997</v>
      </c>
      <c r="S16" s="12"/>
      <c r="T16" s="10">
        <v>1996</v>
      </c>
      <c r="U16" s="12"/>
      <c r="V16" s="10">
        <v>1995</v>
      </c>
      <c r="X16" s="10">
        <v>1994</v>
      </c>
      <c r="Z16" s="10">
        <v>1993</v>
      </c>
      <c r="AB16" s="10">
        <v>1992</v>
      </c>
      <c r="AD16" s="10">
        <v>1991</v>
      </c>
      <c r="AF16" s="10">
        <v>1990</v>
      </c>
      <c r="AH16" s="10">
        <v>1989</v>
      </c>
      <c r="AJ16" s="10">
        <v>1988</v>
      </c>
      <c r="AL16" s="10">
        <v>1987</v>
      </c>
      <c r="AN16" s="10">
        <v>1986</v>
      </c>
    </row>
    <row r="17" spans="1:40" s="2" customFormat="1" ht="14.25">
      <c r="A17" s="24" t="s">
        <v>6</v>
      </c>
      <c r="B17" s="24" t="s">
        <v>7</v>
      </c>
      <c r="C17" s="24"/>
      <c r="D17" s="25">
        <v>48635246</v>
      </c>
      <c r="E17" s="24"/>
      <c r="F17" s="25">
        <v>24872271</v>
      </c>
      <c r="G17" s="24"/>
      <c r="H17" s="25">
        <v>27250114</v>
      </c>
      <c r="I17" s="24"/>
      <c r="J17" s="25">
        <v>24774411</v>
      </c>
      <c r="K17" s="24"/>
      <c r="L17" s="25">
        <v>36244603</v>
      </c>
      <c r="M17" s="24"/>
      <c r="N17" s="25">
        <v>33895481</v>
      </c>
      <c r="O17" s="25"/>
      <c r="P17" s="25">
        <v>19584256</v>
      </c>
      <c r="Q17" s="25"/>
      <c r="R17" s="25">
        <v>13802863</v>
      </c>
      <c r="S17" s="3"/>
      <c r="T17" s="26">
        <v>8615259</v>
      </c>
      <c r="U17" s="53"/>
      <c r="V17" s="26">
        <v>9043233</v>
      </c>
      <c r="W17" s="26"/>
      <c r="X17" s="26">
        <v>8108195</v>
      </c>
      <c r="Y17" s="26"/>
      <c r="Z17" s="26">
        <v>8264720</v>
      </c>
      <c r="AA17" s="26"/>
      <c r="AB17" s="26">
        <v>8366867</v>
      </c>
      <c r="AC17" s="26"/>
      <c r="AD17" s="26">
        <v>6504965</v>
      </c>
      <c r="AF17" s="26">
        <v>7028579</v>
      </c>
      <c r="AG17" s="26"/>
      <c r="AH17" s="26">
        <v>3530477</v>
      </c>
      <c r="AI17" s="26"/>
      <c r="AJ17" s="26">
        <v>2446642</v>
      </c>
      <c r="AK17" s="26"/>
      <c r="AL17" s="26">
        <v>2309564</v>
      </c>
      <c r="AM17" s="26"/>
      <c r="AN17" s="26">
        <v>1615708</v>
      </c>
    </row>
    <row r="18" spans="1:40" s="2" customFormat="1" ht="14.25">
      <c r="A18" s="24" t="s">
        <v>139</v>
      </c>
      <c r="B18" s="24" t="s">
        <v>7</v>
      </c>
      <c r="C18" s="24"/>
      <c r="D18" s="25">
        <v>3003827</v>
      </c>
      <c r="E18" s="24"/>
      <c r="F18" s="25">
        <v>1080041</v>
      </c>
      <c r="G18" s="24"/>
      <c r="H18" s="25">
        <v>1157576</v>
      </c>
      <c r="I18" s="24"/>
      <c r="J18" s="25">
        <v>315522</v>
      </c>
      <c r="K18" s="24"/>
      <c r="L18" s="25">
        <v>0</v>
      </c>
      <c r="M18" s="24"/>
      <c r="N18" s="25">
        <v>0</v>
      </c>
      <c r="O18" s="25"/>
      <c r="P18" s="25">
        <v>0</v>
      </c>
      <c r="Q18" s="25"/>
      <c r="R18" s="25">
        <v>0</v>
      </c>
      <c r="S18" s="3"/>
      <c r="T18" s="26">
        <v>0</v>
      </c>
      <c r="U18" s="53"/>
      <c r="V18" s="26">
        <v>0</v>
      </c>
      <c r="W18" s="26"/>
      <c r="X18" s="26"/>
      <c r="Y18" s="26"/>
      <c r="Z18" s="26"/>
      <c r="AA18" s="26"/>
      <c r="AB18" s="26"/>
      <c r="AC18" s="26"/>
      <c r="AD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s="2" customFormat="1" ht="12.75">
      <c r="A19" s="24" t="s">
        <v>8</v>
      </c>
      <c r="B19" s="24" t="s">
        <v>7</v>
      </c>
      <c r="C19" s="24"/>
      <c r="D19" s="25">
        <v>263113</v>
      </c>
      <c r="E19" s="24"/>
      <c r="F19" s="25">
        <v>184242</v>
      </c>
      <c r="G19" s="24"/>
      <c r="H19" s="25">
        <v>240110</v>
      </c>
      <c r="I19" s="24"/>
      <c r="J19" s="25">
        <v>356724</v>
      </c>
      <c r="K19" s="24"/>
      <c r="L19" s="25">
        <v>270404</v>
      </c>
      <c r="M19" s="24"/>
      <c r="N19" s="25">
        <v>264472</v>
      </c>
      <c r="O19" s="25"/>
      <c r="P19" s="25">
        <v>449555</v>
      </c>
      <c r="Q19" s="25"/>
      <c r="R19" s="25">
        <v>80872</v>
      </c>
      <c r="S19" s="3"/>
      <c r="T19" s="26">
        <v>12365</v>
      </c>
      <c r="U19" s="53"/>
      <c r="V19" s="26">
        <v>0</v>
      </c>
      <c r="W19" s="26"/>
      <c r="X19" s="26">
        <v>15452</v>
      </c>
      <c r="Y19" s="26"/>
      <c r="Z19" s="26">
        <v>93659</v>
      </c>
      <c r="AA19" s="26"/>
      <c r="AB19" s="26">
        <v>5450</v>
      </c>
      <c r="AC19" s="26"/>
      <c r="AD19" s="26">
        <v>80780</v>
      </c>
      <c r="AF19" s="26">
        <v>308172</v>
      </c>
      <c r="AG19" s="26"/>
      <c r="AH19" s="26">
        <v>963</v>
      </c>
      <c r="AI19" s="26"/>
      <c r="AJ19" s="26">
        <v>80213</v>
      </c>
      <c r="AK19" s="26"/>
      <c r="AL19" s="26">
        <v>243621</v>
      </c>
      <c r="AM19" s="26"/>
      <c r="AN19" s="26">
        <v>112336</v>
      </c>
    </row>
    <row r="20" spans="1:40" s="2" customFormat="1" ht="12.75">
      <c r="A20" s="24" t="s">
        <v>9</v>
      </c>
      <c r="B20" s="24" t="s">
        <v>7</v>
      </c>
      <c r="C20" s="24"/>
      <c r="D20" s="25">
        <v>2318195</v>
      </c>
      <c r="E20" s="24"/>
      <c r="F20" s="25">
        <v>606943</v>
      </c>
      <c r="G20" s="24"/>
      <c r="H20" s="25">
        <v>777808</v>
      </c>
      <c r="I20" s="24"/>
      <c r="J20" s="25">
        <v>473402</v>
      </c>
      <c r="K20" s="24"/>
      <c r="L20" s="25">
        <v>754016</v>
      </c>
      <c r="M20" s="24"/>
      <c r="N20" s="25">
        <v>1230824</v>
      </c>
      <c r="O20" s="25"/>
      <c r="P20" s="25">
        <v>240922</v>
      </c>
      <c r="Q20" s="25"/>
      <c r="R20" s="25">
        <v>897053</v>
      </c>
      <c r="S20" s="3"/>
      <c r="T20" s="26">
        <v>241208</v>
      </c>
      <c r="U20" s="53"/>
      <c r="V20" s="26">
        <v>78422</v>
      </c>
      <c r="W20" s="26"/>
      <c r="X20" s="26">
        <v>99217</v>
      </c>
      <c r="Y20" s="26"/>
      <c r="Z20" s="26">
        <v>155907</v>
      </c>
      <c r="AA20" s="26"/>
      <c r="AB20" s="26">
        <v>185115</v>
      </c>
      <c r="AC20" s="26"/>
      <c r="AD20" s="26">
        <v>43546</v>
      </c>
      <c r="AF20" s="26">
        <v>137644</v>
      </c>
      <c r="AG20" s="26"/>
      <c r="AH20" s="26">
        <v>94876</v>
      </c>
      <c r="AI20" s="26"/>
      <c r="AJ20" s="26">
        <v>35547</v>
      </c>
      <c r="AK20" s="26"/>
      <c r="AL20" s="26">
        <v>84754</v>
      </c>
      <c r="AM20" s="26"/>
      <c r="AN20" s="26">
        <v>77115</v>
      </c>
    </row>
    <row r="21" spans="1:40" s="2" customFormat="1" ht="12.75">
      <c r="A21" s="27" t="s">
        <v>10</v>
      </c>
      <c r="B21" s="27" t="s">
        <v>7</v>
      </c>
      <c r="C21" s="27"/>
      <c r="D21" s="28">
        <f>SUM(D17:D20)</f>
        <v>54220381</v>
      </c>
      <c r="E21" s="27"/>
      <c r="F21" s="28">
        <f>SUM(F17:F20)</f>
        <v>26743497</v>
      </c>
      <c r="G21" s="27"/>
      <c r="H21" s="28">
        <f>SUM(H17:H20)</f>
        <v>29425608</v>
      </c>
      <c r="I21" s="27"/>
      <c r="J21" s="28">
        <f>SUM(J17:J20)</f>
        <v>25920059</v>
      </c>
      <c r="K21" s="27"/>
      <c r="L21" s="28">
        <f>SUM(L17:L20)</f>
        <v>37269023</v>
      </c>
      <c r="M21" s="29"/>
      <c r="N21" s="28">
        <f>SUM(N17:N20)</f>
        <v>35390777</v>
      </c>
      <c r="O21" s="29"/>
      <c r="P21" s="28">
        <f>SUM(P17:P20)</f>
        <v>20274733</v>
      </c>
      <c r="Q21" s="29"/>
      <c r="R21" s="28">
        <f>SUM(R17:R20)</f>
        <v>14780788</v>
      </c>
      <c r="S21" s="3"/>
      <c r="T21" s="28">
        <f>SUM(T17:T20)</f>
        <v>8868832</v>
      </c>
      <c r="U21" s="53"/>
      <c r="V21" s="28">
        <f>SUM(V17:V20)</f>
        <v>9121655</v>
      </c>
      <c r="W21" s="26"/>
      <c r="X21" s="28">
        <f>SUM(X17:X20)</f>
        <v>8222864</v>
      </c>
      <c r="Y21" s="26"/>
      <c r="Z21" s="28">
        <f>SUM(Z17:Z20)</f>
        <v>8514286</v>
      </c>
      <c r="AA21" s="26"/>
      <c r="AB21" s="28">
        <f>SUM(AB17:AB20)</f>
        <v>8557432</v>
      </c>
      <c r="AC21" s="26"/>
      <c r="AD21" s="28">
        <f>SUM(AD17:AD20)</f>
        <v>6629291</v>
      </c>
      <c r="AF21" s="28">
        <f>SUM(AF17:AF20)</f>
        <v>7474395</v>
      </c>
      <c r="AG21" s="26"/>
      <c r="AH21" s="28">
        <f>SUM(AH17:AH20)</f>
        <v>3626316</v>
      </c>
      <c r="AI21" s="26"/>
      <c r="AJ21" s="28">
        <f>SUM(AJ17:AJ20)</f>
        <v>2562402</v>
      </c>
      <c r="AK21" s="26"/>
      <c r="AL21" s="28">
        <f>SUM(AL17:AL20)</f>
        <v>2637939</v>
      </c>
      <c r="AM21" s="26"/>
      <c r="AN21" s="28">
        <f>SUM(AN17:AN20)</f>
        <v>1805159</v>
      </c>
    </row>
    <row r="22" spans="1:40" s="2" customFormat="1" ht="12.75">
      <c r="A22" s="24" t="s">
        <v>11</v>
      </c>
      <c r="B22" s="24" t="s">
        <v>7</v>
      </c>
      <c r="C22" s="24"/>
      <c r="D22" s="25">
        <v>5966817</v>
      </c>
      <c r="E22" s="24"/>
      <c r="F22" s="25">
        <v>3308008</v>
      </c>
      <c r="G22" s="24"/>
      <c r="H22" s="25">
        <v>4181262</v>
      </c>
      <c r="I22" s="24"/>
      <c r="J22" s="25">
        <v>4509026</v>
      </c>
      <c r="K22" s="24"/>
      <c r="L22" s="25">
        <v>5447828</v>
      </c>
      <c r="M22" s="24"/>
      <c r="N22" s="25">
        <v>4485950</v>
      </c>
      <c r="O22" s="25"/>
      <c r="P22" s="25">
        <v>3289988</v>
      </c>
      <c r="Q22" s="25"/>
      <c r="R22" s="25">
        <v>2933469</v>
      </c>
      <c r="S22" s="3"/>
      <c r="T22" s="26">
        <v>1654906</v>
      </c>
      <c r="U22" s="53"/>
      <c r="V22" s="26">
        <v>1761268</v>
      </c>
      <c r="W22" s="26"/>
      <c r="X22" s="26">
        <v>1426607</v>
      </c>
      <c r="Y22" s="26"/>
      <c r="Z22" s="26">
        <v>1410989</v>
      </c>
      <c r="AA22" s="26"/>
      <c r="AB22" s="26">
        <v>1264709</v>
      </c>
      <c r="AC22" s="26"/>
      <c r="AD22" s="26">
        <v>990308</v>
      </c>
      <c r="AF22" s="26">
        <v>960740</v>
      </c>
      <c r="AG22" s="26"/>
      <c r="AH22" s="26">
        <v>818170</v>
      </c>
      <c r="AI22" s="26"/>
      <c r="AJ22" s="26">
        <v>977713</v>
      </c>
      <c r="AK22" s="26"/>
      <c r="AL22" s="26">
        <v>873144</v>
      </c>
      <c r="AM22" s="26"/>
      <c r="AN22" s="26">
        <v>833042</v>
      </c>
    </row>
    <row r="23" spans="1:40" s="2" customFormat="1" ht="12.75">
      <c r="A23" s="24" t="s">
        <v>12</v>
      </c>
      <c r="B23" s="24" t="s">
        <v>7</v>
      </c>
      <c r="C23" s="24"/>
      <c r="D23" s="25">
        <v>21788979</v>
      </c>
      <c r="E23" s="24"/>
      <c r="F23" s="25">
        <v>14944692</v>
      </c>
      <c r="G23" s="24"/>
      <c r="H23" s="25">
        <v>14766169</v>
      </c>
      <c r="I23" s="24"/>
      <c r="J23" s="25">
        <v>13326272</v>
      </c>
      <c r="K23" s="24"/>
      <c r="L23" s="25">
        <v>14014188</v>
      </c>
      <c r="M23" s="24"/>
      <c r="N23" s="25">
        <v>13252748</v>
      </c>
      <c r="O23" s="25"/>
      <c r="P23" s="25">
        <v>10409408</v>
      </c>
      <c r="Q23" s="25"/>
      <c r="R23" s="25">
        <v>7966768</v>
      </c>
      <c r="S23" s="3"/>
      <c r="T23" s="26">
        <v>4371092</v>
      </c>
      <c r="U23" s="53"/>
      <c r="V23" s="26">
        <v>3864944</v>
      </c>
      <c r="W23" s="26"/>
      <c r="X23" s="26">
        <v>3396342</v>
      </c>
      <c r="Y23" s="26"/>
      <c r="Z23" s="26">
        <v>3198720</v>
      </c>
      <c r="AA23" s="26"/>
      <c r="AB23" s="26">
        <v>2623577</v>
      </c>
      <c r="AC23" s="26"/>
      <c r="AD23" s="26">
        <v>2387708</v>
      </c>
      <c r="AF23" s="26">
        <v>2480477</v>
      </c>
      <c r="AG23" s="26"/>
      <c r="AH23" s="26">
        <v>2086998</v>
      </c>
      <c r="AI23" s="26"/>
      <c r="AJ23" s="26">
        <v>1218618</v>
      </c>
      <c r="AK23" s="26"/>
      <c r="AL23" s="26">
        <v>641629</v>
      </c>
      <c r="AM23" s="26"/>
      <c r="AN23" s="26">
        <v>620692</v>
      </c>
    </row>
    <row r="24" spans="1:40" s="2" customFormat="1" ht="12.75">
      <c r="A24" s="24" t="s">
        <v>13</v>
      </c>
      <c r="B24" s="24" t="s">
        <v>7</v>
      </c>
      <c r="C24" s="24"/>
      <c r="D24" s="25">
        <v>756169</v>
      </c>
      <c r="E24" s="24"/>
      <c r="F24" s="25">
        <v>455374</v>
      </c>
      <c r="G24" s="24"/>
      <c r="H24" s="25">
        <v>575547</v>
      </c>
      <c r="I24" s="24"/>
      <c r="J24" s="25">
        <v>507424</v>
      </c>
      <c r="K24" s="24"/>
      <c r="L24" s="25">
        <v>562272</v>
      </c>
      <c r="M24" s="24"/>
      <c r="N24" s="25">
        <v>524088</v>
      </c>
      <c r="O24" s="25"/>
      <c r="P24" s="25">
        <v>334791</v>
      </c>
      <c r="Q24" s="25"/>
      <c r="R24" s="25">
        <v>215809</v>
      </c>
      <c r="S24" s="3"/>
      <c r="T24" s="26">
        <v>132153</v>
      </c>
      <c r="U24" s="53"/>
      <c r="V24" s="26">
        <v>204577</v>
      </c>
      <c r="W24" s="26"/>
      <c r="X24" s="26">
        <v>219932</v>
      </c>
      <c r="Y24" s="26"/>
      <c r="Z24" s="26">
        <v>260329</v>
      </c>
      <c r="AA24" s="26"/>
      <c r="AB24" s="26">
        <v>219371</v>
      </c>
      <c r="AC24" s="26"/>
      <c r="AD24" s="26">
        <v>237902</v>
      </c>
      <c r="AF24" s="26">
        <v>280121</v>
      </c>
      <c r="AG24" s="26"/>
      <c r="AH24" s="26">
        <v>217443</v>
      </c>
      <c r="AI24" s="26"/>
      <c r="AJ24" s="26">
        <v>183558</v>
      </c>
      <c r="AK24" s="26"/>
      <c r="AL24" s="26">
        <v>175938</v>
      </c>
      <c r="AM24" s="26"/>
      <c r="AN24" s="26">
        <v>171078</v>
      </c>
    </row>
    <row r="25" spans="1:40" s="2" customFormat="1" ht="14.25">
      <c r="A25" s="24" t="s">
        <v>14</v>
      </c>
      <c r="B25" s="24" t="s">
        <v>7</v>
      </c>
      <c r="C25" s="24"/>
      <c r="D25" s="25">
        <v>7260686</v>
      </c>
      <c r="E25" s="24"/>
      <c r="F25" s="25">
        <v>3947088</v>
      </c>
      <c r="G25" s="24"/>
      <c r="H25" s="25">
        <v>4536164</v>
      </c>
      <c r="I25" s="24"/>
      <c r="J25" s="25">
        <v>3407513</v>
      </c>
      <c r="K25" s="24"/>
      <c r="L25" s="25">
        <v>3306943</v>
      </c>
      <c r="M25" s="24"/>
      <c r="N25" s="25">
        <v>3891768</v>
      </c>
      <c r="O25" s="25"/>
      <c r="P25" s="25">
        <v>1857764</v>
      </c>
      <c r="Q25" s="25"/>
      <c r="R25" s="25">
        <v>1605152</v>
      </c>
      <c r="S25" s="3"/>
      <c r="T25" s="26">
        <v>893326</v>
      </c>
      <c r="U25" s="53"/>
      <c r="V25" s="26">
        <v>907908</v>
      </c>
      <c r="W25" s="26"/>
      <c r="X25" s="26">
        <v>934518</v>
      </c>
      <c r="Y25" s="26"/>
      <c r="Z25" s="26">
        <v>999668</v>
      </c>
      <c r="AA25" s="26"/>
      <c r="AB25" s="26">
        <v>725940</v>
      </c>
      <c r="AC25" s="26"/>
      <c r="AD25" s="26">
        <v>555112</v>
      </c>
      <c r="AF25" s="26">
        <v>641476</v>
      </c>
      <c r="AG25" s="26"/>
      <c r="AH25" s="26">
        <v>282759</v>
      </c>
      <c r="AI25" s="26"/>
      <c r="AJ25" s="26"/>
      <c r="AK25" s="26"/>
      <c r="AL25" s="26"/>
      <c r="AM25" s="26"/>
      <c r="AN25" s="26"/>
    </row>
    <row r="26" spans="1:40" s="2" customFormat="1" ht="12.75">
      <c r="A26" s="24" t="s">
        <v>99</v>
      </c>
      <c r="B26" s="24" t="s">
        <v>7</v>
      </c>
      <c r="C26" s="24"/>
      <c r="D26" s="25">
        <v>-4224072</v>
      </c>
      <c r="E26" s="24"/>
      <c r="F26" s="25">
        <v>2139079</v>
      </c>
      <c r="G26" s="24"/>
      <c r="H26" s="25">
        <v>-861476</v>
      </c>
      <c r="I26" s="24"/>
      <c r="J26" s="25">
        <v>3482718</v>
      </c>
      <c r="K26" s="24"/>
      <c r="L26" s="25">
        <v>4902070</v>
      </c>
      <c r="M26" s="24"/>
      <c r="N26" s="25">
        <v>-845369</v>
      </c>
      <c r="O26" s="25"/>
      <c r="P26" s="25">
        <v>3312279</v>
      </c>
      <c r="Q26" s="25"/>
      <c r="R26" s="25">
        <v>2644500</v>
      </c>
      <c r="S26" s="3"/>
      <c r="T26" s="26">
        <v>919986</v>
      </c>
      <c r="U26" s="53"/>
      <c r="V26" s="26">
        <v>1761904</v>
      </c>
      <c r="W26" s="26"/>
      <c r="X26" s="26">
        <v>1272042</v>
      </c>
      <c r="Y26" s="26"/>
      <c r="Z26" s="26">
        <v>309880</v>
      </c>
      <c r="AA26" s="26"/>
      <c r="AB26" s="26">
        <v>215596</v>
      </c>
      <c r="AC26" s="26"/>
      <c r="AD26" s="26">
        <v>328031</v>
      </c>
      <c r="AF26" s="26">
        <v>-218691</v>
      </c>
      <c r="AG26" s="26"/>
      <c r="AH26" s="26">
        <v>1047704</v>
      </c>
      <c r="AI26" s="26"/>
      <c r="AJ26" s="26">
        <v>918811</v>
      </c>
      <c r="AK26" s="26"/>
      <c r="AL26" s="26">
        <v>437162</v>
      </c>
      <c r="AM26" s="26"/>
      <c r="AN26" s="26">
        <v>205886</v>
      </c>
    </row>
    <row r="27" spans="1:40" s="2" customFormat="1" ht="14.25">
      <c r="A27" s="24" t="s">
        <v>15</v>
      </c>
      <c r="B27" s="24" t="s">
        <v>7</v>
      </c>
      <c r="C27" s="24"/>
      <c r="D27" s="25">
        <v>543967</v>
      </c>
      <c r="E27" s="24"/>
      <c r="F27" s="25">
        <v>-49745</v>
      </c>
      <c r="G27" s="24"/>
      <c r="H27" s="25">
        <v>-136959</v>
      </c>
      <c r="I27" s="24"/>
      <c r="J27" s="25">
        <v>72303</v>
      </c>
      <c r="K27" s="24"/>
      <c r="L27" s="25">
        <v>58755</v>
      </c>
      <c r="M27" s="24"/>
      <c r="N27" s="25">
        <v>-115826</v>
      </c>
      <c r="O27" s="25"/>
      <c r="P27" s="25">
        <v>-54228</v>
      </c>
      <c r="Q27" s="25"/>
      <c r="R27" s="25">
        <v>100393</v>
      </c>
      <c r="S27" s="3"/>
      <c r="T27" s="26"/>
      <c r="U27" s="53"/>
      <c r="V27" s="26"/>
      <c r="W27" s="26"/>
      <c r="X27" s="26"/>
      <c r="Y27" s="26"/>
      <c r="Z27" s="26"/>
      <c r="AA27" s="26"/>
      <c r="AB27" s="26"/>
      <c r="AC27" s="26"/>
      <c r="AD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s="2" customFormat="1" ht="12.75">
      <c r="A28" s="24" t="s">
        <v>16</v>
      </c>
      <c r="B28" s="24" t="s">
        <v>7</v>
      </c>
      <c r="C28" s="24"/>
      <c r="D28" s="25">
        <v>3548590</v>
      </c>
      <c r="E28" s="24"/>
      <c r="F28" s="25">
        <v>1922253</v>
      </c>
      <c r="G28" s="24"/>
      <c r="H28" s="25">
        <v>2167795</v>
      </c>
      <c r="I28" s="24"/>
      <c r="J28" s="25">
        <v>2252008</v>
      </c>
      <c r="K28" s="24"/>
      <c r="L28" s="25">
        <v>2364070</v>
      </c>
      <c r="M28" s="24"/>
      <c r="N28" s="25">
        <v>2173549</v>
      </c>
      <c r="O28" s="25"/>
      <c r="P28" s="25">
        <v>1744794</v>
      </c>
      <c r="Q28" s="25"/>
      <c r="R28" s="25">
        <v>1591038</v>
      </c>
      <c r="S28" s="3"/>
      <c r="T28" s="26">
        <v>915429</v>
      </c>
      <c r="U28" s="53"/>
      <c r="V28" s="26">
        <v>879367</v>
      </c>
      <c r="W28" s="26"/>
      <c r="X28" s="26">
        <v>753590</v>
      </c>
      <c r="Y28" s="26"/>
      <c r="Z28" s="26">
        <v>853447</v>
      </c>
      <c r="AA28" s="26"/>
      <c r="AB28" s="26">
        <v>778606</v>
      </c>
      <c r="AC28" s="26"/>
      <c r="AD28" s="26">
        <v>711367</v>
      </c>
      <c r="AF28" s="26">
        <v>744572</v>
      </c>
      <c r="AG28" s="26"/>
      <c r="AH28" s="26">
        <v>614940</v>
      </c>
      <c r="AI28" s="26"/>
      <c r="AJ28" s="26">
        <v>554132</v>
      </c>
      <c r="AK28" s="26"/>
      <c r="AL28" s="26">
        <v>521976</v>
      </c>
      <c r="AM28" s="26"/>
      <c r="AN28" s="26">
        <v>503540</v>
      </c>
    </row>
    <row r="29" spans="1:40" s="2" customFormat="1" ht="12.75">
      <c r="A29" s="24" t="s">
        <v>17</v>
      </c>
      <c r="B29" s="24" t="s">
        <v>7</v>
      </c>
      <c r="C29" s="24"/>
      <c r="D29" s="25">
        <v>1774888</v>
      </c>
      <c r="E29" s="24"/>
      <c r="F29" s="25">
        <v>1322843</v>
      </c>
      <c r="G29" s="24"/>
      <c r="H29" s="25">
        <v>1564152</v>
      </c>
      <c r="I29" s="24"/>
      <c r="J29" s="25">
        <v>1551045</v>
      </c>
      <c r="K29" s="24"/>
      <c r="L29" s="25">
        <v>1160911</v>
      </c>
      <c r="M29" s="24"/>
      <c r="N29" s="25">
        <v>957804</v>
      </c>
      <c r="O29" s="25"/>
      <c r="P29" s="25">
        <v>745675</v>
      </c>
      <c r="Q29" s="25"/>
      <c r="R29" s="25">
        <v>556900</v>
      </c>
      <c r="S29" s="3"/>
      <c r="T29" s="26">
        <v>306928</v>
      </c>
      <c r="U29" s="53"/>
      <c r="V29" s="26">
        <v>285601</v>
      </c>
      <c r="W29" s="26"/>
      <c r="X29" s="26">
        <v>231299</v>
      </c>
      <c r="Y29" s="26"/>
      <c r="Z29" s="26">
        <v>215114</v>
      </c>
      <c r="AA29" s="26"/>
      <c r="AB29" s="26">
        <v>211007</v>
      </c>
      <c r="AC29" s="26"/>
      <c r="AD29" s="26">
        <v>191958</v>
      </c>
      <c r="AF29" s="26">
        <v>223305</v>
      </c>
      <c r="AG29" s="26"/>
      <c r="AH29" s="26">
        <v>201044</v>
      </c>
      <c r="AI29" s="26"/>
      <c r="AJ29" s="26">
        <v>186456</v>
      </c>
      <c r="AK29" s="26"/>
      <c r="AL29" s="26">
        <v>195329</v>
      </c>
      <c r="AM29" s="26"/>
      <c r="AN29" s="26">
        <v>149448</v>
      </c>
    </row>
    <row r="30" spans="1:40" s="2" customFormat="1" ht="14.25">
      <c r="A30" s="24" t="s">
        <v>18</v>
      </c>
      <c r="B30" s="24" t="s">
        <v>7</v>
      </c>
      <c r="C30" s="24"/>
      <c r="D30" s="25">
        <v>138506</v>
      </c>
      <c r="E30" s="24"/>
      <c r="F30" s="25">
        <v>37876</v>
      </c>
      <c r="G30" s="24"/>
      <c r="H30" s="25">
        <v>531301</v>
      </c>
      <c r="I30" s="24"/>
      <c r="J30" s="25">
        <v>0</v>
      </c>
      <c r="K30" s="24"/>
      <c r="L30" s="25">
        <v>0</v>
      </c>
      <c r="M30" s="24"/>
      <c r="N30" s="25">
        <v>0</v>
      </c>
      <c r="O30" s="25"/>
      <c r="P30" s="25">
        <v>0</v>
      </c>
      <c r="Q30" s="25"/>
      <c r="R30" s="25">
        <v>0</v>
      </c>
      <c r="S30" s="3"/>
      <c r="T30" s="26"/>
      <c r="U30" s="53"/>
      <c r="V30" s="26"/>
      <c r="W30" s="26"/>
      <c r="X30" s="26"/>
      <c r="Y30" s="26"/>
      <c r="Z30" s="26"/>
      <c r="AA30" s="26"/>
      <c r="AB30" s="26"/>
      <c r="AC30" s="26"/>
      <c r="AD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s="2" customFormat="1" ht="12.75">
      <c r="A31" s="24" t="s">
        <v>19</v>
      </c>
      <c r="B31" s="24" t="s">
        <v>7</v>
      </c>
      <c r="C31" s="24"/>
      <c r="D31" s="25">
        <v>7352640</v>
      </c>
      <c r="E31" s="24"/>
      <c r="F31" s="25">
        <v>3761925</v>
      </c>
      <c r="G31" s="24"/>
      <c r="H31" s="25">
        <v>4563998</v>
      </c>
      <c r="I31" s="24"/>
      <c r="J31" s="25">
        <v>4033083</v>
      </c>
      <c r="K31" s="24"/>
      <c r="L31" s="25">
        <v>4841765</v>
      </c>
      <c r="M31" s="24"/>
      <c r="N31" s="25">
        <v>4838828</v>
      </c>
      <c r="O31" s="25"/>
      <c r="P31" s="25">
        <v>2857156</v>
      </c>
      <c r="Q31" s="25"/>
      <c r="R31" s="25">
        <v>1481740</v>
      </c>
      <c r="S31" s="3"/>
      <c r="T31" s="26">
        <v>1010260</v>
      </c>
      <c r="U31" s="53"/>
      <c r="V31" s="26">
        <v>1437200</v>
      </c>
      <c r="W31" s="26"/>
      <c r="X31" s="26">
        <v>811692</v>
      </c>
      <c r="Y31" s="26"/>
      <c r="Z31" s="26">
        <v>988351</v>
      </c>
      <c r="AA31" s="26"/>
      <c r="AB31" s="26">
        <v>1129242</v>
      </c>
      <c r="AC31" s="26"/>
      <c r="AD31" s="26">
        <v>2196989</v>
      </c>
      <c r="AF31" s="26">
        <v>525201</v>
      </c>
      <c r="AG31" s="26"/>
      <c r="AH31" s="26">
        <v>405329</v>
      </c>
      <c r="AI31" s="26"/>
      <c r="AJ31" s="26">
        <v>410800</v>
      </c>
      <c r="AK31" s="26"/>
      <c r="AL31" s="26">
        <v>433479</v>
      </c>
      <c r="AM31" s="26"/>
      <c r="AN31" s="26">
        <v>354988</v>
      </c>
    </row>
    <row r="32" spans="1:40" s="2" customFormat="1" ht="12.75">
      <c r="A32" s="27" t="s">
        <v>20</v>
      </c>
      <c r="B32" s="27" t="s">
        <v>7</v>
      </c>
      <c r="C32" s="27"/>
      <c r="D32" s="28">
        <f>D22+D23+D24+D25-D26-D27+D28+D29+D30+D31</f>
        <v>52267380</v>
      </c>
      <c r="E32" s="27"/>
      <c r="F32" s="28">
        <f>F22+F23+F24+F25-F26-F27+F28+F29+F30+F31</f>
        <v>27610725</v>
      </c>
      <c r="G32" s="27"/>
      <c r="H32" s="28">
        <f>H22+H23+H24+H25-H26-H27+H28+H29+H30+H31</f>
        <v>33884823</v>
      </c>
      <c r="I32" s="27"/>
      <c r="J32" s="28">
        <f>J22+J23+J24+J25-J26-J27+J28+J29+J30+J31</f>
        <v>26031350</v>
      </c>
      <c r="K32" s="27"/>
      <c r="L32" s="28">
        <f>L22+L23+L24+L25-L26-L27+L28+L29+L30+L31</f>
        <v>26737152</v>
      </c>
      <c r="M32" s="29"/>
      <c r="N32" s="28">
        <f>N22+N23+N24+N25-N26-N27+N28+N29+N30+N31</f>
        <v>31085930</v>
      </c>
      <c r="O32" s="29"/>
      <c r="P32" s="28">
        <f>P22+P23+P24+P25-P26-P27+P28+P29+P30+P31</f>
        <v>17981525</v>
      </c>
      <c r="Q32" s="29"/>
      <c r="R32" s="28">
        <f>R22+R23+R24+R25-R26-R27+R28+R29+R30+R31</f>
        <v>13605983</v>
      </c>
      <c r="S32" s="3"/>
      <c r="T32" s="28">
        <f>T22+T23+T24+T25-T26-T27+T28+T29+T30+T31</f>
        <v>8364108</v>
      </c>
      <c r="U32" s="53"/>
      <c r="V32" s="28">
        <f>V22+V23+V24+V25-V26-V27+V28+V29+V30+V31</f>
        <v>7578961</v>
      </c>
      <c r="W32" s="26"/>
      <c r="X32" s="28">
        <f>X22+X23+X24+X25-X26-X27+X28+X29+X30+X31</f>
        <v>6501938</v>
      </c>
      <c r="Y32" s="26"/>
      <c r="Z32" s="28">
        <f>Z22+Z23+Z24+Z25-Z26-Z27+Z28+Z29+Z30+Z31</f>
        <v>7616738</v>
      </c>
      <c r="AA32" s="26"/>
      <c r="AB32" s="28">
        <f>AB22+AB23+AB24+AB25-AB26-AB27+AB28+AB29+AB30+AB31</f>
        <v>6736856</v>
      </c>
      <c r="AC32" s="26"/>
      <c r="AD32" s="28">
        <f>AD22+AD23+AD24+AD25-AD26-AD27+AD28+AD29+AD30+AD31</f>
        <v>6943313</v>
      </c>
      <c r="AF32" s="28">
        <f>AF22+AF23+AF24+AF25-AF26-AF27+AF28+AF29+AF30+AF31</f>
        <v>6074583</v>
      </c>
      <c r="AG32" s="26"/>
      <c r="AH32" s="28">
        <f>AH22+AH23+AH24+AH25-AH26-AH27+AH28+AH29+AH30+AH31</f>
        <v>3578979</v>
      </c>
      <c r="AI32" s="26"/>
      <c r="AJ32" s="28">
        <f>AJ22+AJ23+AJ24+AJ25-AJ26-AJ27+AJ28+AJ29+AJ30+AJ31</f>
        <v>2612466</v>
      </c>
      <c r="AK32" s="26"/>
      <c r="AL32" s="28">
        <f>AL22+AL23+AL24+AL25-AL26-AL27+AL28+AL29+AL30+AL31</f>
        <v>2404333</v>
      </c>
      <c r="AM32" s="26"/>
      <c r="AN32" s="28">
        <f>AN22+AN23+AN24+AN25-AN26-AN27+AN28+AN29+AN30+AN31</f>
        <v>2426902</v>
      </c>
    </row>
    <row r="33" spans="1:40" s="2" customFormat="1" ht="12.75">
      <c r="A33" s="27" t="s">
        <v>21</v>
      </c>
      <c r="B33" s="27" t="s">
        <v>7</v>
      </c>
      <c r="C33" s="27"/>
      <c r="D33" s="28">
        <f>D21-D32</f>
        <v>1953001</v>
      </c>
      <c r="E33" s="27"/>
      <c r="F33" s="28">
        <f>F21-F32</f>
        <v>-867228</v>
      </c>
      <c r="G33" s="27"/>
      <c r="H33" s="28">
        <f>H21-H32</f>
        <v>-4459215</v>
      </c>
      <c r="I33" s="27"/>
      <c r="J33" s="28">
        <f>J21-J32</f>
        <v>-111291</v>
      </c>
      <c r="K33" s="27"/>
      <c r="L33" s="28">
        <f>L21-L32</f>
        <v>10531871</v>
      </c>
      <c r="M33" s="29"/>
      <c r="N33" s="28">
        <f>N21-N32</f>
        <v>4304847</v>
      </c>
      <c r="O33" s="29"/>
      <c r="P33" s="28">
        <f>P21-P32</f>
        <v>2293208</v>
      </c>
      <c r="Q33" s="29"/>
      <c r="R33" s="28">
        <f>R21-R32</f>
        <v>1174805</v>
      </c>
      <c r="S33" s="3"/>
      <c r="T33" s="28">
        <f>T21-T32</f>
        <v>504724</v>
      </c>
      <c r="U33" s="53"/>
      <c r="V33" s="28">
        <f>V21-V32</f>
        <v>1542694</v>
      </c>
      <c r="W33" s="26"/>
      <c r="X33" s="28">
        <f>X21-X32</f>
        <v>1720926</v>
      </c>
      <c r="Y33" s="26"/>
      <c r="Z33" s="28">
        <f>Z21-Z32</f>
        <v>897548</v>
      </c>
      <c r="AA33" s="26"/>
      <c r="AB33" s="28">
        <f>AB21-AB32</f>
        <v>1820576</v>
      </c>
      <c r="AC33" s="26"/>
      <c r="AD33" s="28">
        <f>AD21-AD32</f>
        <v>-314022</v>
      </c>
      <c r="AF33" s="28">
        <f>AF21-AF32</f>
        <v>1399812</v>
      </c>
      <c r="AG33" s="26"/>
      <c r="AH33" s="28">
        <f>AH21-AH32</f>
        <v>47337</v>
      </c>
      <c r="AI33" s="26"/>
      <c r="AJ33" s="28">
        <f>AJ21-AJ32</f>
        <v>-50064</v>
      </c>
      <c r="AK33" s="26"/>
      <c r="AL33" s="28">
        <f>AL21-AL32</f>
        <v>233606</v>
      </c>
      <c r="AM33" s="26"/>
      <c r="AN33" s="28">
        <f>AN21-AN32</f>
        <v>-621743</v>
      </c>
    </row>
    <row r="34" spans="1:40" s="2" customFormat="1" ht="12.75">
      <c r="A34" s="24" t="s">
        <v>22</v>
      </c>
      <c r="B34" s="24" t="s">
        <v>7</v>
      </c>
      <c r="C34" s="24"/>
      <c r="D34" s="25">
        <v>176569</v>
      </c>
      <c r="E34" s="24"/>
      <c r="F34" s="25">
        <v>236873</v>
      </c>
      <c r="G34" s="24"/>
      <c r="H34" s="25">
        <v>1289681</v>
      </c>
      <c r="I34" s="24"/>
      <c r="J34" s="25">
        <v>569206</v>
      </c>
      <c r="K34" s="24"/>
      <c r="L34" s="25">
        <v>490571</v>
      </c>
      <c r="M34" s="24"/>
      <c r="N34" s="25">
        <v>791333</v>
      </c>
      <c r="O34" s="25"/>
      <c r="P34" s="25">
        <v>234029</v>
      </c>
      <c r="Q34" s="25"/>
      <c r="R34" s="25">
        <v>37686</v>
      </c>
      <c r="S34" s="3"/>
      <c r="T34" s="26">
        <v>173247</v>
      </c>
      <c r="U34" s="53"/>
      <c r="V34" s="26">
        <v>29577</v>
      </c>
      <c r="W34" s="26"/>
      <c r="X34" s="26">
        <v>50682</v>
      </c>
      <c r="Y34" s="26"/>
      <c r="Z34" s="26">
        <v>72822</v>
      </c>
      <c r="AA34" s="26"/>
      <c r="AB34" s="26">
        <v>75449</v>
      </c>
      <c r="AC34" s="26"/>
      <c r="AD34" s="26">
        <v>26575</v>
      </c>
      <c r="AF34" s="26">
        <v>65751</v>
      </c>
      <c r="AG34" s="26"/>
      <c r="AH34" s="26">
        <v>107911</v>
      </c>
      <c r="AI34" s="26"/>
      <c r="AJ34" s="26">
        <v>37309</v>
      </c>
      <c r="AK34" s="26"/>
      <c r="AL34" s="26">
        <v>52469</v>
      </c>
      <c r="AM34" s="26"/>
      <c r="AN34" s="26">
        <v>103075</v>
      </c>
    </row>
    <row r="35" spans="1:40" s="2" customFormat="1" ht="12.75">
      <c r="A35" s="24" t="s">
        <v>23</v>
      </c>
      <c r="B35" s="24" t="s">
        <v>7</v>
      </c>
      <c r="C35" s="24"/>
      <c r="D35" s="25">
        <v>2292552</v>
      </c>
      <c r="E35" s="24"/>
      <c r="F35" s="25">
        <v>2456270</v>
      </c>
      <c r="G35" s="24"/>
      <c r="H35" s="25">
        <v>2719823</v>
      </c>
      <c r="I35" s="24"/>
      <c r="J35" s="25">
        <v>2377764</v>
      </c>
      <c r="K35" s="24"/>
      <c r="L35" s="25">
        <v>2066253</v>
      </c>
      <c r="M35" s="24"/>
      <c r="N35" s="25">
        <v>2469135</v>
      </c>
      <c r="O35" s="25"/>
      <c r="P35" s="25">
        <v>1533763</v>
      </c>
      <c r="Q35" s="25"/>
      <c r="R35" s="25">
        <v>836274</v>
      </c>
      <c r="S35" s="3"/>
      <c r="T35" s="26">
        <v>564338</v>
      </c>
      <c r="U35" s="53"/>
      <c r="V35" s="26">
        <v>540061</v>
      </c>
      <c r="W35" s="26"/>
      <c r="X35" s="26">
        <v>551163</v>
      </c>
      <c r="Y35" s="26"/>
      <c r="Z35" s="26">
        <v>751398</v>
      </c>
      <c r="AA35" s="26"/>
      <c r="AB35" s="26">
        <v>818296</v>
      </c>
      <c r="AC35" s="26"/>
      <c r="AD35" s="26">
        <v>889717</v>
      </c>
      <c r="AF35" s="26">
        <v>1044389</v>
      </c>
      <c r="AG35" s="26"/>
      <c r="AH35" s="26">
        <v>978944</v>
      </c>
      <c r="AI35" s="26"/>
      <c r="AJ35" s="26">
        <v>896542</v>
      </c>
      <c r="AK35" s="26"/>
      <c r="AL35" s="26">
        <v>766810</v>
      </c>
      <c r="AM35" s="26"/>
      <c r="AN35" s="26">
        <v>693742</v>
      </c>
    </row>
    <row r="36" spans="1:40" s="2" customFormat="1" ht="12.75">
      <c r="A36" s="30" t="s">
        <v>24</v>
      </c>
      <c r="B36" s="30" t="s">
        <v>7</v>
      </c>
      <c r="C36" s="27"/>
      <c r="D36" s="28">
        <f>D33+D34-D35</f>
        <v>-162982</v>
      </c>
      <c r="E36" s="27"/>
      <c r="F36" s="28">
        <f>F33+F34-F35</f>
        <v>-3086625</v>
      </c>
      <c r="G36" s="27"/>
      <c r="H36" s="28">
        <f>H33+H34-H35</f>
        <v>-5889357</v>
      </c>
      <c r="I36" s="27"/>
      <c r="J36" s="28">
        <f>J33+J34-J35</f>
        <v>-1919849</v>
      </c>
      <c r="K36" s="27"/>
      <c r="L36" s="28">
        <f>L33+L34-L35</f>
        <v>8956189</v>
      </c>
      <c r="M36" s="29"/>
      <c r="N36" s="28">
        <f>N33+N34-N35</f>
        <v>2627045</v>
      </c>
      <c r="O36" s="29"/>
      <c r="P36" s="28">
        <f>P33+P34-P35</f>
        <v>993474</v>
      </c>
      <c r="Q36" s="29"/>
      <c r="R36" s="28">
        <f>R33+R34-R35</f>
        <v>376217</v>
      </c>
      <c r="S36" s="3"/>
      <c r="T36" s="28">
        <f>T33+T34-T35</f>
        <v>113633</v>
      </c>
      <c r="U36" s="53"/>
      <c r="V36" s="28">
        <f>V33+V34-V35</f>
        <v>1032210</v>
      </c>
      <c r="W36" s="26"/>
      <c r="X36" s="28">
        <f>X33+X34-X35</f>
        <v>1220445</v>
      </c>
      <c r="Y36" s="26"/>
      <c r="Z36" s="28">
        <f>Z33+Z34-Z35</f>
        <v>218972</v>
      </c>
      <c r="AA36" s="26"/>
      <c r="AB36" s="28">
        <f>AB33+AB34-AB35</f>
        <v>1077729</v>
      </c>
      <c r="AC36" s="26"/>
      <c r="AD36" s="28">
        <f>AD33+AD34-AD35</f>
        <v>-1177164</v>
      </c>
      <c r="AF36" s="28">
        <f>AF33+AF34-AF35</f>
        <v>421174</v>
      </c>
      <c r="AG36" s="26"/>
      <c r="AH36" s="28">
        <f>AH33+AH34-AH35</f>
        <v>-823696</v>
      </c>
      <c r="AI36" s="26"/>
      <c r="AJ36" s="28">
        <f>AJ33+AJ34-AJ35</f>
        <v>-909297</v>
      </c>
      <c r="AK36" s="26"/>
      <c r="AL36" s="28">
        <f>AL33+AL34-AL35</f>
        <v>-480735</v>
      </c>
      <c r="AM36" s="26"/>
      <c r="AN36" s="28">
        <f>AN33+AN34-AN35</f>
        <v>-1212410</v>
      </c>
    </row>
    <row r="37" spans="1:21" s="2" customFormat="1" ht="12.75">
      <c r="A37" s="17" t="s">
        <v>25</v>
      </c>
      <c r="C37" s="3"/>
      <c r="D37" s="3"/>
      <c r="E37" s="3"/>
      <c r="F37" s="3"/>
      <c r="G37" s="3"/>
      <c r="H37" s="13"/>
      <c r="I37" s="3"/>
      <c r="J37" s="13"/>
      <c r="K37" s="3"/>
      <c r="L37" s="13"/>
      <c r="M37" s="18"/>
      <c r="N37" s="13"/>
      <c r="O37" s="13"/>
      <c r="P37" s="13"/>
      <c r="Q37" s="13"/>
      <c r="R37" s="13"/>
      <c r="S37" s="3"/>
      <c r="U37" s="3"/>
    </row>
    <row r="38" spans="1:21" s="2" customFormat="1" ht="12.75">
      <c r="A38" s="17" t="s">
        <v>26</v>
      </c>
      <c r="C38" s="3"/>
      <c r="D38" s="3"/>
      <c r="E38" s="3"/>
      <c r="F38" s="3"/>
      <c r="G38" s="3"/>
      <c r="H38" s="13"/>
      <c r="I38" s="3"/>
      <c r="J38" s="13"/>
      <c r="K38" s="3"/>
      <c r="L38" s="13"/>
      <c r="M38" s="18"/>
      <c r="N38" s="13"/>
      <c r="O38" s="13"/>
      <c r="P38" s="13"/>
      <c r="Q38" s="13"/>
      <c r="R38" s="13"/>
      <c r="S38" s="3"/>
      <c r="U38" s="3"/>
    </row>
    <row r="39" spans="1:21" s="2" customFormat="1" ht="12.75">
      <c r="A39" s="17" t="s">
        <v>27</v>
      </c>
      <c r="C39" s="3"/>
      <c r="D39" s="3"/>
      <c r="E39" s="3"/>
      <c r="F39" s="3"/>
      <c r="G39" s="3"/>
      <c r="H39" s="13"/>
      <c r="I39" s="3"/>
      <c r="J39" s="13"/>
      <c r="K39" s="3"/>
      <c r="L39" s="13"/>
      <c r="M39" s="18"/>
      <c r="N39" s="13"/>
      <c r="O39" s="13"/>
      <c r="P39" s="13"/>
      <c r="Q39" s="13"/>
      <c r="R39" s="13"/>
      <c r="S39" s="3"/>
      <c r="U39" s="3"/>
    </row>
    <row r="40" spans="1:21" s="2" customFormat="1" ht="12.75">
      <c r="A40" s="17" t="s">
        <v>28</v>
      </c>
      <c r="C40" s="3"/>
      <c r="D40" s="3"/>
      <c r="E40" s="3"/>
      <c r="F40" s="3"/>
      <c r="G40" s="3"/>
      <c r="H40" s="13"/>
      <c r="I40" s="3"/>
      <c r="J40" s="13"/>
      <c r="K40" s="3"/>
      <c r="L40" s="13"/>
      <c r="M40" s="18"/>
      <c r="N40" s="13"/>
      <c r="O40" s="13"/>
      <c r="P40" s="13"/>
      <c r="Q40" s="13"/>
      <c r="R40" s="13"/>
      <c r="S40" s="3"/>
      <c r="U40" s="3"/>
    </row>
    <row r="41" spans="1:21" s="2" customFormat="1" ht="12.75">
      <c r="A41" s="27"/>
      <c r="B41" s="27"/>
      <c r="C41" s="27"/>
      <c r="D41" s="27"/>
      <c r="E41" s="27"/>
      <c r="F41" s="27"/>
      <c r="G41" s="27"/>
      <c r="H41" s="29"/>
      <c r="I41" s="27"/>
      <c r="J41" s="29"/>
      <c r="K41" s="27"/>
      <c r="L41" s="29"/>
      <c r="M41" s="29"/>
      <c r="N41" s="29"/>
      <c r="O41" s="29"/>
      <c r="P41" s="29"/>
      <c r="Q41" s="29"/>
      <c r="S41" s="3"/>
      <c r="U41" s="3"/>
    </row>
    <row r="42" spans="1:21" s="2" customFormat="1" ht="15">
      <c r="A42" s="19" t="s">
        <v>29</v>
      </c>
      <c r="B42" s="20"/>
      <c r="C42" s="20"/>
      <c r="D42" s="20"/>
      <c r="E42" s="20"/>
      <c r="F42" s="20"/>
      <c r="G42" s="20"/>
      <c r="H42" s="26"/>
      <c r="I42" s="20"/>
      <c r="J42" s="26"/>
      <c r="K42" s="20"/>
      <c r="L42" s="26"/>
      <c r="M42" s="22"/>
      <c r="N42" s="26"/>
      <c r="O42" s="26"/>
      <c r="P42" s="26"/>
      <c r="Q42" s="26"/>
      <c r="S42" s="3"/>
      <c r="U42" s="3"/>
    </row>
    <row r="43" spans="1:21" s="2" customFormat="1" ht="12.75">
      <c r="A43" s="23" t="s">
        <v>162</v>
      </c>
      <c r="B43" s="20"/>
      <c r="C43" s="20"/>
      <c r="D43" s="20"/>
      <c r="E43" s="20"/>
      <c r="F43" s="20"/>
      <c r="G43" s="20"/>
      <c r="H43" s="26"/>
      <c r="I43" s="20"/>
      <c r="J43" s="26"/>
      <c r="K43" s="20"/>
      <c r="L43" s="26"/>
      <c r="M43" s="22"/>
      <c r="N43" s="26"/>
      <c r="O43" s="26"/>
      <c r="P43" s="26"/>
      <c r="Q43" s="26"/>
      <c r="S43" s="3"/>
      <c r="U43" s="3"/>
    </row>
    <row r="44" spans="1:40" s="13" customFormat="1" ht="12.75">
      <c r="A44" s="31"/>
      <c r="B44" s="8"/>
      <c r="C44" s="9"/>
      <c r="D44" s="10">
        <v>2004</v>
      </c>
      <c r="E44" s="9"/>
      <c r="F44" s="10">
        <v>2003</v>
      </c>
      <c r="G44" s="9"/>
      <c r="H44" s="10">
        <v>2002</v>
      </c>
      <c r="I44" s="9"/>
      <c r="J44" s="10">
        <v>2001</v>
      </c>
      <c r="K44" s="9"/>
      <c r="L44" s="10">
        <v>2000</v>
      </c>
      <c r="M44" s="9"/>
      <c r="N44" s="10">
        <v>1999</v>
      </c>
      <c r="O44" s="11"/>
      <c r="P44" s="10">
        <v>1998</v>
      </c>
      <c r="Q44" s="11"/>
      <c r="R44" s="10">
        <v>1997</v>
      </c>
      <c r="S44" s="12"/>
      <c r="T44" s="10">
        <v>1996</v>
      </c>
      <c r="U44" s="12"/>
      <c r="V44" s="10">
        <v>1995</v>
      </c>
      <c r="X44" s="10">
        <v>1994</v>
      </c>
      <c r="Z44" s="10">
        <v>1993</v>
      </c>
      <c r="AB44" s="10">
        <v>1992</v>
      </c>
      <c r="AD44" s="10">
        <v>1991</v>
      </c>
      <c r="AF44" s="10">
        <v>1990</v>
      </c>
      <c r="AH44" s="10">
        <v>1989</v>
      </c>
      <c r="AJ44" s="10">
        <v>1988</v>
      </c>
      <c r="AL44" s="10">
        <v>1987</v>
      </c>
      <c r="AN44" s="10">
        <v>1986</v>
      </c>
    </row>
    <row r="45" spans="1:40" s="2" customFormat="1" ht="12.75">
      <c r="A45" s="32" t="s">
        <v>30</v>
      </c>
      <c r="B45" s="33" t="s">
        <v>7</v>
      </c>
      <c r="C45" s="33"/>
      <c r="D45" s="34">
        <v>16871564</v>
      </c>
      <c r="E45" s="33"/>
      <c r="F45" s="34">
        <v>10649348</v>
      </c>
      <c r="G45" s="33"/>
      <c r="H45" s="34">
        <v>13934229</v>
      </c>
      <c r="I45" s="33"/>
      <c r="J45" s="34">
        <v>15186237</v>
      </c>
      <c r="K45" s="33"/>
      <c r="L45" s="34">
        <v>12147158</v>
      </c>
      <c r="M45" s="33"/>
      <c r="N45" s="34">
        <v>9690729</v>
      </c>
      <c r="O45" s="34"/>
      <c r="P45" s="34">
        <v>8127202</v>
      </c>
      <c r="Q45" s="34"/>
      <c r="R45" s="34">
        <v>6248202</v>
      </c>
      <c r="S45" s="3"/>
      <c r="T45" s="26">
        <v>2947680</v>
      </c>
      <c r="U45" s="53"/>
      <c r="V45" s="26">
        <v>2738560</v>
      </c>
      <c r="W45" s="26"/>
      <c r="X45" s="26">
        <v>2163009</v>
      </c>
      <c r="Y45" s="26"/>
      <c r="Z45" s="26">
        <v>2273385</v>
      </c>
      <c r="AA45" s="26"/>
      <c r="AB45" s="26">
        <v>1948461</v>
      </c>
      <c r="AC45" s="26"/>
      <c r="AD45" s="26">
        <v>1728104</v>
      </c>
      <c r="AF45" s="26">
        <v>2233921</v>
      </c>
      <c r="AG45" s="26"/>
      <c r="AH45" s="26">
        <v>1953554</v>
      </c>
      <c r="AI45" s="26"/>
      <c r="AJ45" s="26">
        <v>1970806</v>
      </c>
      <c r="AK45" s="26"/>
      <c r="AL45" s="26">
        <v>2372925</v>
      </c>
      <c r="AM45" s="26"/>
      <c r="AN45" s="26">
        <v>1879393</v>
      </c>
    </row>
    <row r="46" spans="1:40" s="2" customFormat="1" ht="12.75">
      <c r="A46" s="32" t="s">
        <v>31</v>
      </c>
      <c r="B46" s="33" t="s">
        <v>7</v>
      </c>
      <c r="C46" s="33"/>
      <c r="D46" s="34">
        <v>3601771</v>
      </c>
      <c r="E46" s="33"/>
      <c r="F46" s="34">
        <v>3774939</v>
      </c>
      <c r="G46" s="33"/>
      <c r="H46" s="34">
        <v>4202275</v>
      </c>
      <c r="I46" s="33"/>
      <c r="J46" s="34">
        <v>5748165</v>
      </c>
      <c r="K46" s="33"/>
      <c r="L46" s="34">
        <v>8671240</v>
      </c>
      <c r="M46" s="33"/>
      <c r="N46" s="34">
        <v>4600285</v>
      </c>
      <c r="O46" s="34"/>
      <c r="P46" s="34">
        <v>2655943</v>
      </c>
      <c r="Q46" s="34"/>
      <c r="R46" s="34">
        <v>1589327</v>
      </c>
      <c r="S46" s="3"/>
      <c r="T46" s="26">
        <v>244360</v>
      </c>
      <c r="U46" s="53"/>
      <c r="V46" s="26">
        <v>802752</v>
      </c>
      <c r="W46" s="26"/>
      <c r="X46" s="26">
        <v>419914</v>
      </c>
      <c r="Y46" s="26"/>
      <c r="Z46" s="26">
        <v>516042</v>
      </c>
      <c r="AA46" s="26"/>
      <c r="AB46" s="26">
        <v>495980</v>
      </c>
      <c r="AC46" s="26"/>
      <c r="AD46" s="26">
        <v>334614</v>
      </c>
      <c r="AF46" s="26">
        <v>270830</v>
      </c>
      <c r="AG46" s="26"/>
      <c r="AH46" s="26">
        <v>59955</v>
      </c>
      <c r="AI46" s="26"/>
      <c r="AJ46" s="26">
        <v>70621</v>
      </c>
      <c r="AK46" s="26"/>
      <c r="AL46" s="26">
        <v>76560</v>
      </c>
      <c r="AM46" s="26"/>
      <c r="AN46" s="26">
        <v>65063</v>
      </c>
    </row>
    <row r="47" spans="1:40" s="2" customFormat="1" ht="12.75">
      <c r="A47" s="35" t="s">
        <v>32</v>
      </c>
      <c r="B47" s="22" t="s">
        <v>7</v>
      </c>
      <c r="C47" s="22"/>
      <c r="D47" s="36">
        <f>SUM(D45:D46)</f>
        <v>20473335</v>
      </c>
      <c r="E47" s="22"/>
      <c r="F47" s="36">
        <f>SUM(F45:F46)</f>
        <v>14424287</v>
      </c>
      <c r="G47" s="22"/>
      <c r="H47" s="36">
        <f>SUM(H45:H46)</f>
        <v>18136504</v>
      </c>
      <c r="I47" s="22"/>
      <c r="J47" s="36">
        <f>SUM(J45:J46)</f>
        <v>20934402</v>
      </c>
      <c r="K47" s="22"/>
      <c r="L47" s="36">
        <f>SUM(L45:L46)</f>
        <v>20818398</v>
      </c>
      <c r="M47" s="37"/>
      <c r="N47" s="36">
        <f>SUM(N45:N46)</f>
        <v>14291014</v>
      </c>
      <c r="O47" s="37"/>
      <c r="P47" s="36">
        <f>SUM(P45:P46)</f>
        <v>10783145</v>
      </c>
      <c r="Q47" s="37"/>
      <c r="R47" s="36">
        <f>SUM(R45:R46)</f>
        <v>7837529</v>
      </c>
      <c r="S47" s="3"/>
      <c r="T47" s="36">
        <f>SUM(T45:T46)</f>
        <v>3192040</v>
      </c>
      <c r="U47" s="53"/>
      <c r="V47" s="36">
        <f>SUM(V45:V46)</f>
        <v>3541312</v>
      </c>
      <c r="W47" s="26"/>
      <c r="X47" s="36">
        <f>SUM(X45:X46)</f>
        <v>2582923</v>
      </c>
      <c r="Y47" s="26"/>
      <c r="Z47" s="36">
        <f>SUM(Z45:Z46)</f>
        <v>2789427</v>
      </c>
      <c r="AA47" s="26"/>
      <c r="AB47" s="36">
        <f>SUM(AB45:AB46)</f>
        <v>2444441</v>
      </c>
      <c r="AC47" s="26"/>
      <c r="AD47" s="36">
        <f>SUM(AD45:AD46)</f>
        <v>2062718</v>
      </c>
      <c r="AF47" s="36">
        <f>SUM(AF45:AF46)</f>
        <v>2504751</v>
      </c>
      <c r="AG47" s="26"/>
      <c r="AH47" s="36">
        <f>SUM(AH45:AH46)</f>
        <v>2013509</v>
      </c>
      <c r="AI47" s="26"/>
      <c r="AJ47" s="36">
        <f>SUM(AJ45:AJ46)</f>
        <v>2041427</v>
      </c>
      <c r="AK47" s="26"/>
      <c r="AL47" s="36">
        <f>SUM(AL45:AL46)</f>
        <v>2449485</v>
      </c>
      <c r="AM47" s="26"/>
      <c r="AN47" s="36">
        <f>SUM(AN45:AN46)</f>
        <v>1944456</v>
      </c>
    </row>
    <row r="48" spans="1:40" s="2" customFormat="1" ht="12.75">
      <c r="A48" s="32" t="s">
        <v>140</v>
      </c>
      <c r="B48" s="33" t="s">
        <v>7</v>
      </c>
      <c r="C48" s="33"/>
      <c r="D48" s="34">
        <v>871062</v>
      </c>
      <c r="E48" s="33"/>
      <c r="F48" s="34">
        <v>535376</v>
      </c>
      <c r="G48" s="33"/>
      <c r="H48" s="34">
        <v>782018</v>
      </c>
      <c r="I48" s="33"/>
      <c r="J48" s="34">
        <v>466644</v>
      </c>
      <c r="K48" s="33"/>
      <c r="L48" s="34">
        <v>543863</v>
      </c>
      <c r="M48" s="33"/>
      <c r="N48" s="34">
        <v>476403</v>
      </c>
      <c r="O48" s="34"/>
      <c r="P48" s="34">
        <v>460175</v>
      </c>
      <c r="Q48" s="34"/>
      <c r="R48" s="34">
        <v>280019</v>
      </c>
      <c r="S48" s="3"/>
      <c r="T48" s="26">
        <v>137097</v>
      </c>
      <c r="U48" s="53"/>
      <c r="V48" s="26">
        <v>109122</v>
      </c>
      <c r="W48" s="26"/>
      <c r="X48" s="26">
        <v>77290</v>
      </c>
      <c r="Y48" s="26"/>
      <c r="Z48" s="26">
        <v>76482</v>
      </c>
      <c r="AA48" s="26"/>
      <c r="AB48" s="26">
        <v>56445</v>
      </c>
      <c r="AC48" s="26"/>
      <c r="AD48" s="26">
        <v>72614</v>
      </c>
      <c r="AF48" s="26">
        <v>74388</v>
      </c>
      <c r="AG48" s="26"/>
      <c r="AH48" s="26">
        <v>69140</v>
      </c>
      <c r="AI48" s="26"/>
      <c r="AJ48" s="26">
        <v>49694</v>
      </c>
      <c r="AK48" s="26"/>
      <c r="AL48" s="26">
        <v>47045</v>
      </c>
      <c r="AM48" s="26"/>
      <c r="AN48" s="26">
        <v>45986</v>
      </c>
    </row>
    <row r="49" spans="1:40" s="2" customFormat="1" ht="12.75">
      <c r="A49" s="32" t="s">
        <v>141</v>
      </c>
      <c r="B49" s="33" t="s">
        <v>7</v>
      </c>
      <c r="C49" s="33"/>
      <c r="D49" s="34">
        <v>25163723</v>
      </c>
      <c r="E49" s="33"/>
      <c r="F49" s="34">
        <v>19358231</v>
      </c>
      <c r="G49" s="33"/>
      <c r="H49" s="34">
        <v>18435954</v>
      </c>
      <c r="I49" s="33"/>
      <c r="J49" s="34">
        <v>21465700</v>
      </c>
      <c r="K49" s="33"/>
      <c r="L49" s="34">
        <v>20980260</v>
      </c>
      <c r="M49" s="33"/>
      <c r="N49" s="34">
        <v>16186165</v>
      </c>
      <c r="O49" s="34"/>
      <c r="P49" s="34">
        <v>14950935</v>
      </c>
      <c r="Q49" s="34"/>
      <c r="R49" s="34">
        <v>11624240</v>
      </c>
      <c r="S49" s="3"/>
      <c r="T49" s="26">
        <v>7144431</v>
      </c>
      <c r="U49" s="53"/>
      <c r="V49" s="26">
        <v>7341025</v>
      </c>
      <c r="W49" s="26"/>
      <c r="X49" s="26">
        <v>5613517</v>
      </c>
      <c r="Y49" s="26"/>
      <c r="Z49" s="26">
        <v>4479511</v>
      </c>
      <c r="AA49" s="26"/>
      <c r="AB49" s="26">
        <v>4053731</v>
      </c>
      <c r="AC49" s="26"/>
      <c r="AD49" s="26">
        <v>4610109</v>
      </c>
      <c r="AF49" s="26">
        <v>4545422</v>
      </c>
      <c r="AG49" s="26"/>
      <c r="AH49" s="26">
        <v>4111307</v>
      </c>
      <c r="AI49" s="26"/>
      <c r="AJ49" s="26">
        <v>2969515</v>
      </c>
      <c r="AK49" s="26"/>
      <c r="AL49" s="26">
        <v>2262031</v>
      </c>
      <c r="AM49" s="26"/>
      <c r="AN49" s="26">
        <v>1639702</v>
      </c>
    </row>
    <row r="50" spans="1:40" s="2" customFormat="1" ht="14.25">
      <c r="A50" s="32" t="s">
        <v>142</v>
      </c>
      <c r="B50" s="33" t="s">
        <v>7</v>
      </c>
      <c r="C50" s="33"/>
      <c r="D50" s="34">
        <v>595573</v>
      </c>
      <c r="E50" s="33"/>
      <c r="F50" s="34">
        <v>45414</v>
      </c>
      <c r="G50" s="33"/>
      <c r="H50" s="34">
        <v>89754</v>
      </c>
      <c r="I50" s="33"/>
      <c r="J50" s="34">
        <v>198295</v>
      </c>
      <c r="K50" s="33"/>
      <c r="L50" s="34">
        <v>66626</v>
      </c>
      <c r="M50" s="33"/>
      <c r="N50" s="34">
        <v>15575</v>
      </c>
      <c r="O50" s="34"/>
      <c r="P50" s="34">
        <v>131735</v>
      </c>
      <c r="Q50" s="34"/>
      <c r="R50" s="34">
        <v>178044</v>
      </c>
      <c r="S50" s="3"/>
      <c r="T50" s="26"/>
      <c r="U50" s="53"/>
      <c r="V50" s="26"/>
      <c r="W50" s="26"/>
      <c r="X50" s="26"/>
      <c r="Y50" s="26"/>
      <c r="Z50" s="26"/>
      <c r="AA50" s="26"/>
      <c r="AB50" s="26"/>
      <c r="AC50" s="26"/>
      <c r="AD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s="2" customFormat="1" ht="12.75">
      <c r="A51" s="32" t="s">
        <v>33</v>
      </c>
      <c r="B51" s="33" t="s">
        <v>7</v>
      </c>
      <c r="C51" s="33"/>
      <c r="D51" s="34">
        <v>5566672</v>
      </c>
      <c r="E51" s="33"/>
      <c r="F51" s="34">
        <v>5865142</v>
      </c>
      <c r="G51" s="33"/>
      <c r="H51" s="34">
        <v>4020845</v>
      </c>
      <c r="I51" s="33"/>
      <c r="J51" s="34">
        <v>3957826</v>
      </c>
      <c r="K51" s="33"/>
      <c r="L51" s="34">
        <v>6543302</v>
      </c>
      <c r="M51" s="33"/>
      <c r="N51" s="34">
        <v>6330318</v>
      </c>
      <c r="O51" s="34"/>
      <c r="P51" s="34">
        <v>6611057</v>
      </c>
      <c r="Q51" s="34"/>
      <c r="R51" s="34">
        <v>2278530</v>
      </c>
      <c r="S51" s="3"/>
      <c r="T51" s="26">
        <v>1636615</v>
      </c>
      <c r="U51" s="53"/>
      <c r="V51" s="26">
        <v>1274621</v>
      </c>
      <c r="W51" s="26"/>
      <c r="X51" s="26">
        <v>1168786</v>
      </c>
      <c r="Y51" s="26"/>
      <c r="Z51" s="26">
        <v>1712085</v>
      </c>
      <c r="AA51" s="26"/>
      <c r="AB51" s="26">
        <v>1025413</v>
      </c>
      <c r="AC51" s="26"/>
      <c r="AD51" s="26">
        <v>1664119</v>
      </c>
      <c r="AF51" s="26">
        <v>724730</v>
      </c>
      <c r="AG51" s="26"/>
      <c r="AH51" s="26">
        <v>319443</v>
      </c>
      <c r="AI51" s="26"/>
      <c r="AJ51" s="26">
        <v>506103</v>
      </c>
      <c r="AK51" s="26"/>
      <c r="AL51" s="26">
        <v>289848</v>
      </c>
      <c r="AM51" s="26"/>
      <c r="AN51" s="26">
        <v>463332</v>
      </c>
    </row>
    <row r="52" spans="1:40" s="2" customFormat="1" ht="12.75">
      <c r="A52" s="32" t="s">
        <v>34</v>
      </c>
      <c r="B52" s="33" t="s">
        <v>7</v>
      </c>
      <c r="C52" s="33"/>
      <c r="D52" s="34">
        <v>1278140</v>
      </c>
      <c r="E52" s="33"/>
      <c r="F52" s="34">
        <v>851161</v>
      </c>
      <c r="G52" s="33"/>
      <c r="H52" s="34">
        <v>835018</v>
      </c>
      <c r="I52" s="33"/>
      <c r="J52" s="34">
        <v>884052</v>
      </c>
      <c r="K52" s="33"/>
      <c r="L52" s="34">
        <v>1985563</v>
      </c>
      <c r="M52" s="33"/>
      <c r="N52" s="34">
        <v>1268730</v>
      </c>
      <c r="O52" s="34"/>
      <c r="P52" s="34">
        <v>825319</v>
      </c>
      <c r="Q52" s="34"/>
      <c r="R52" s="34">
        <v>686216</v>
      </c>
      <c r="S52" s="3"/>
      <c r="T52" s="26">
        <v>570542</v>
      </c>
      <c r="U52" s="53"/>
      <c r="V52" s="26">
        <v>345621</v>
      </c>
      <c r="W52" s="26"/>
      <c r="X52" s="26">
        <v>533478</v>
      </c>
      <c r="Y52" s="26"/>
      <c r="Z52" s="26">
        <v>761467</v>
      </c>
      <c r="AA52" s="26"/>
      <c r="AB52" s="26">
        <v>1234653</v>
      </c>
      <c r="AC52" s="26"/>
      <c r="AD52" s="26">
        <v>167127</v>
      </c>
      <c r="AF52" s="26">
        <v>591465</v>
      </c>
      <c r="AG52" s="26"/>
      <c r="AH52" s="26">
        <v>505387</v>
      </c>
      <c r="AI52" s="26"/>
      <c r="AJ52" s="26">
        <v>158492</v>
      </c>
      <c r="AK52" s="26"/>
      <c r="AL52" s="26">
        <v>160450</v>
      </c>
      <c r="AM52" s="26"/>
      <c r="AN52" s="26">
        <v>362050</v>
      </c>
    </row>
    <row r="53" spans="1:40" s="2" customFormat="1" ht="12.75">
      <c r="A53" s="35" t="s">
        <v>35</v>
      </c>
      <c r="B53" s="22" t="s">
        <v>7</v>
      </c>
      <c r="C53" s="22"/>
      <c r="D53" s="36">
        <f>SUM(D48:D52)</f>
        <v>33475170</v>
      </c>
      <c r="E53" s="22"/>
      <c r="F53" s="36">
        <f>SUM(F48:F52)</f>
        <v>26655324</v>
      </c>
      <c r="G53" s="22"/>
      <c r="H53" s="36">
        <f>SUM(H48:H52)</f>
        <v>24163589</v>
      </c>
      <c r="I53" s="22"/>
      <c r="J53" s="36">
        <f>SUM(J48:J52)</f>
        <v>26972517</v>
      </c>
      <c r="K53" s="22"/>
      <c r="L53" s="36">
        <f>SUM(L48:L52)</f>
        <v>30119614</v>
      </c>
      <c r="M53" s="37"/>
      <c r="N53" s="36">
        <f>SUM(N48:N52)</f>
        <v>24277191</v>
      </c>
      <c r="O53" s="37"/>
      <c r="P53" s="36">
        <f>SUM(P48:P52)</f>
        <v>22979221</v>
      </c>
      <c r="Q53" s="37"/>
      <c r="R53" s="36">
        <f>SUM(R48:R52)</f>
        <v>15047049</v>
      </c>
      <c r="S53" s="3"/>
      <c r="T53" s="36">
        <f>SUM(T48:T52)</f>
        <v>9488685</v>
      </c>
      <c r="U53" s="53"/>
      <c r="V53" s="36">
        <f>SUM(V48:V52)</f>
        <v>9070389</v>
      </c>
      <c r="W53" s="26"/>
      <c r="X53" s="36">
        <f>SUM(X48:X52)</f>
        <v>7393071</v>
      </c>
      <c r="Y53" s="26"/>
      <c r="Z53" s="36">
        <f>SUM(Z48:Z52)</f>
        <v>7029545</v>
      </c>
      <c r="AA53" s="26"/>
      <c r="AB53" s="36">
        <f>SUM(AB48:AB52)</f>
        <v>6370242</v>
      </c>
      <c r="AC53" s="26"/>
      <c r="AD53" s="36">
        <f>SUM(AD48:AD52)</f>
        <v>6513969</v>
      </c>
      <c r="AF53" s="36">
        <f>SUM(AF48:AF52)</f>
        <v>5936005</v>
      </c>
      <c r="AG53" s="26"/>
      <c r="AH53" s="36">
        <f>SUM(AH48:AH52)</f>
        <v>5005277</v>
      </c>
      <c r="AI53" s="26"/>
      <c r="AJ53" s="36">
        <f>SUM(AJ48:AJ52)</f>
        <v>3683804</v>
      </c>
      <c r="AK53" s="26"/>
      <c r="AL53" s="36">
        <f>SUM(AL48:AL52)</f>
        <v>2759374</v>
      </c>
      <c r="AM53" s="26"/>
      <c r="AN53" s="36">
        <f>SUM(AN48:AN52)</f>
        <v>2511070</v>
      </c>
    </row>
    <row r="54" spans="1:40" s="2" customFormat="1" ht="12.75">
      <c r="A54" s="35" t="s">
        <v>36</v>
      </c>
      <c r="B54" s="33" t="s">
        <v>7</v>
      </c>
      <c r="C54" s="33"/>
      <c r="D54" s="36">
        <f>D47+D53</f>
        <v>53948505</v>
      </c>
      <c r="E54" s="33"/>
      <c r="F54" s="36">
        <f>F47+F53</f>
        <v>41079611</v>
      </c>
      <c r="G54" s="33"/>
      <c r="H54" s="36">
        <f>H47+H53</f>
        <v>42300093</v>
      </c>
      <c r="I54" s="33"/>
      <c r="J54" s="36">
        <f>J47+J53</f>
        <v>47906919</v>
      </c>
      <c r="K54" s="33"/>
      <c r="L54" s="36">
        <f>L47+L53</f>
        <v>50938012</v>
      </c>
      <c r="M54" s="37"/>
      <c r="N54" s="36">
        <f>N47+N53</f>
        <v>38568205</v>
      </c>
      <c r="O54" s="37"/>
      <c r="P54" s="36">
        <f>P47+P53</f>
        <v>33762366</v>
      </c>
      <c r="Q54" s="37"/>
      <c r="R54" s="36">
        <f>R47+R53</f>
        <v>22884578</v>
      </c>
      <c r="S54" s="3"/>
      <c r="T54" s="36">
        <f>T47+T53</f>
        <v>12680725</v>
      </c>
      <c r="U54" s="53"/>
      <c r="V54" s="36">
        <f>V47+V53</f>
        <v>12611701</v>
      </c>
      <c r="W54" s="26"/>
      <c r="X54" s="36">
        <f>X47+X53</f>
        <v>9975994</v>
      </c>
      <c r="Y54" s="26"/>
      <c r="Z54" s="36">
        <f>Z47+Z53</f>
        <v>9818972</v>
      </c>
      <c r="AA54" s="26"/>
      <c r="AB54" s="36">
        <f>AB47+AB53</f>
        <v>8814683</v>
      </c>
      <c r="AC54" s="26"/>
      <c r="AD54" s="36">
        <f>AD47+AD53</f>
        <v>8576687</v>
      </c>
      <c r="AF54" s="36">
        <f>AF47+AF53</f>
        <v>8440756</v>
      </c>
      <c r="AG54" s="26"/>
      <c r="AH54" s="36">
        <f>AH47+AH53</f>
        <v>7018786</v>
      </c>
      <c r="AI54" s="26"/>
      <c r="AJ54" s="36">
        <f>AJ47+AJ53</f>
        <v>5725231</v>
      </c>
      <c r="AK54" s="26"/>
      <c r="AL54" s="36">
        <f>AL47+AL53</f>
        <v>5208859</v>
      </c>
      <c r="AM54" s="26"/>
      <c r="AN54" s="36">
        <f>AN47+AN53</f>
        <v>4455526</v>
      </c>
    </row>
    <row r="55" spans="1:40" s="2" customFormat="1" ht="12.75">
      <c r="A55" s="35"/>
      <c r="B55" s="33"/>
      <c r="C55" s="33"/>
      <c r="D55" s="37"/>
      <c r="E55" s="33"/>
      <c r="F55" s="37"/>
      <c r="G55" s="33"/>
      <c r="H55" s="37"/>
      <c r="I55" s="33"/>
      <c r="J55" s="37"/>
      <c r="K55" s="33"/>
      <c r="L55" s="37"/>
      <c r="M55" s="37"/>
      <c r="N55" s="37"/>
      <c r="O55" s="37"/>
      <c r="P55" s="37"/>
      <c r="Q55" s="37"/>
      <c r="S55" s="3"/>
      <c r="U55" s="53"/>
      <c r="W55" s="26"/>
      <c r="Y55" s="26"/>
      <c r="AA55" s="26"/>
      <c r="AC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0" s="2" customFormat="1" ht="12.75">
      <c r="A56" s="35" t="s">
        <v>37</v>
      </c>
      <c r="B56" s="33" t="s">
        <v>7</v>
      </c>
      <c r="C56" s="33"/>
      <c r="D56" s="36">
        <f>D54-D63</f>
        <v>6208416</v>
      </c>
      <c r="E56" s="33"/>
      <c r="F56" s="36">
        <f>F54-F63</f>
        <v>4273992</v>
      </c>
      <c r="G56" s="33"/>
      <c r="H56" s="36">
        <f>H54-H63</f>
        <v>1873673</v>
      </c>
      <c r="I56" s="33"/>
      <c r="J56" s="36">
        <f>J54-J63</f>
        <v>6042242</v>
      </c>
      <c r="K56" s="33"/>
      <c r="L56" s="36">
        <f>L54-L63</f>
        <v>13601098</v>
      </c>
      <c r="M56" s="37"/>
      <c r="N56" s="36">
        <f>N54-N63</f>
        <v>7615367</v>
      </c>
      <c r="O56" s="37"/>
      <c r="P56" s="36">
        <f>P54-P63</f>
        <v>8178673</v>
      </c>
      <c r="Q56" s="37"/>
      <c r="R56" s="36">
        <f>R54-R63</f>
        <v>5617458</v>
      </c>
      <c r="S56" s="3"/>
      <c r="T56" s="36">
        <f>T54-T63</f>
        <v>3104138</v>
      </c>
      <c r="U56" s="53"/>
      <c r="V56" s="36">
        <f>V54-V63</f>
        <v>3963239</v>
      </c>
      <c r="W56" s="26"/>
      <c r="X56" s="36">
        <f>X54-X63</f>
        <v>2992112</v>
      </c>
      <c r="Y56" s="26"/>
      <c r="Z56" s="36">
        <f>Z54-Z63</f>
        <v>2250295</v>
      </c>
      <c r="AA56" s="26"/>
      <c r="AB56" s="36">
        <f>AB54-AB63</f>
        <v>3083522</v>
      </c>
      <c r="AC56" s="26"/>
      <c r="AD56" s="36">
        <f>AD54-AD63</f>
        <v>-1430038</v>
      </c>
      <c r="AF56" s="36">
        <f>AF54-AF63</f>
        <v>-1436740</v>
      </c>
      <c r="AG56" s="26"/>
      <c r="AH56" s="36">
        <f>AH54-AH63</f>
        <v>-2062428</v>
      </c>
      <c r="AI56" s="26"/>
      <c r="AJ56" s="36">
        <f>AJ54-AJ63</f>
        <v>-2216002</v>
      </c>
      <c r="AK56" s="26"/>
      <c r="AL56" s="36">
        <f>AL54-AL63</f>
        <v>-871530</v>
      </c>
      <c r="AM56" s="26"/>
      <c r="AN56" s="36">
        <f>AN54-AN63</f>
        <v>-1331338</v>
      </c>
    </row>
    <row r="57" spans="1:40" s="2" customFormat="1" ht="14.25">
      <c r="A57" s="32" t="s">
        <v>38</v>
      </c>
      <c r="B57" s="33" t="s">
        <v>7</v>
      </c>
      <c r="C57" s="33"/>
      <c r="D57" s="34">
        <v>2839210</v>
      </c>
      <c r="E57" s="33"/>
      <c r="F57" s="34">
        <v>2484800</v>
      </c>
      <c r="G57" s="33"/>
      <c r="H57" s="34">
        <v>2678673</v>
      </c>
      <c r="I57" s="33"/>
      <c r="J57" s="34">
        <v>3172065</v>
      </c>
      <c r="K57" s="33"/>
      <c r="L57" s="34">
        <v>4744592</v>
      </c>
      <c r="M57" s="33"/>
      <c r="N57" s="34">
        <v>2871757</v>
      </c>
      <c r="O57" s="34"/>
      <c r="P57" s="34">
        <v>1744810</v>
      </c>
      <c r="Q57" s="34"/>
      <c r="R57" s="34">
        <v>644053</v>
      </c>
      <c r="S57" s="3"/>
      <c r="T57" s="26">
        <v>466005</v>
      </c>
      <c r="U57" s="53"/>
      <c r="V57" s="26">
        <v>712073</v>
      </c>
      <c r="W57" s="26"/>
      <c r="X57" s="26">
        <v>603966</v>
      </c>
      <c r="Y57" s="26"/>
      <c r="Z57" s="26">
        <v>519215</v>
      </c>
      <c r="AA57" s="26"/>
      <c r="AB57" s="26"/>
      <c r="AC57" s="26"/>
      <c r="AD57" s="26">
        <v>2196596</v>
      </c>
      <c r="AF57" s="26">
        <v>2781221</v>
      </c>
      <c r="AG57" s="26"/>
      <c r="AH57" s="26">
        <v>1077380</v>
      </c>
      <c r="AI57" s="26"/>
      <c r="AJ57" s="26">
        <v>1135494</v>
      </c>
      <c r="AK57" s="26"/>
      <c r="AL57" s="26">
        <v>824703</v>
      </c>
      <c r="AM57" s="26"/>
      <c r="AN57" s="26">
        <v>522696</v>
      </c>
    </row>
    <row r="58" spans="1:40" s="2" customFormat="1" ht="12.75">
      <c r="A58" s="32" t="s">
        <v>39</v>
      </c>
      <c r="B58" s="33" t="s">
        <v>7</v>
      </c>
      <c r="C58" s="33"/>
      <c r="D58" s="34">
        <v>21990200</v>
      </c>
      <c r="E58" s="33"/>
      <c r="F58" s="34">
        <v>14174771</v>
      </c>
      <c r="G58" s="33"/>
      <c r="H58" s="34">
        <v>15058903</v>
      </c>
      <c r="I58" s="33"/>
      <c r="J58" s="34">
        <v>17784816</v>
      </c>
      <c r="K58" s="33"/>
      <c r="L58" s="34">
        <v>12600095</v>
      </c>
      <c r="M58" s="33"/>
      <c r="N58" s="34">
        <v>9033893</v>
      </c>
      <c r="O58" s="34"/>
      <c r="P58" s="34">
        <v>7140777</v>
      </c>
      <c r="Q58" s="34"/>
      <c r="R58" s="34">
        <v>3729993</v>
      </c>
      <c r="S58" s="3"/>
      <c r="T58" s="26">
        <v>1817791</v>
      </c>
      <c r="U58" s="53"/>
      <c r="V58" s="26">
        <v>1951454</v>
      </c>
      <c r="W58" s="26"/>
      <c r="X58" s="26">
        <v>1718951</v>
      </c>
      <c r="Y58" s="26"/>
      <c r="Z58" s="26">
        <v>2213626</v>
      </c>
      <c r="AA58" s="26"/>
      <c r="AB58" s="26">
        <v>2003209</v>
      </c>
      <c r="AC58" s="26"/>
      <c r="AD58" s="26">
        <v>2130604</v>
      </c>
      <c r="AF58" s="26">
        <v>3099535</v>
      </c>
      <c r="AG58" s="26"/>
      <c r="AH58" s="26">
        <v>2744853</v>
      </c>
      <c r="AI58" s="26"/>
      <c r="AJ58" s="26">
        <v>2079577</v>
      </c>
      <c r="AK58" s="26"/>
      <c r="AL58" s="26">
        <v>2426888</v>
      </c>
      <c r="AM58" s="26"/>
      <c r="AN58" s="26">
        <v>1853797</v>
      </c>
    </row>
    <row r="59" spans="1:40" s="2" customFormat="1" ht="12.75">
      <c r="A59" s="32" t="s">
        <v>40</v>
      </c>
      <c r="B59" s="33" t="s">
        <v>7</v>
      </c>
      <c r="C59" s="33"/>
      <c r="D59" s="34">
        <v>13892954</v>
      </c>
      <c r="E59" s="33"/>
      <c r="F59" s="34">
        <v>14183854</v>
      </c>
      <c r="G59" s="33"/>
      <c r="H59" s="34">
        <v>13518484</v>
      </c>
      <c r="I59" s="33"/>
      <c r="J59" s="34">
        <v>13112863</v>
      </c>
      <c r="K59" s="33"/>
      <c r="L59" s="34">
        <v>11332205</v>
      </c>
      <c r="M59" s="33"/>
      <c r="N59" s="34">
        <v>11837448</v>
      </c>
      <c r="O59" s="34"/>
      <c r="P59" s="34">
        <v>4862140</v>
      </c>
      <c r="Q59" s="34"/>
      <c r="R59" s="34">
        <v>6358303</v>
      </c>
      <c r="S59" s="3"/>
      <c r="T59" s="26">
        <v>2508736</v>
      </c>
      <c r="U59" s="53"/>
      <c r="V59" s="26">
        <v>2748272</v>
      </c>
      <c r="W59" s="26"/>
      <c r="X59" s="26">
        <v>1884493</v>
      </c>
      <c r="Y59" s="26"/>
      <c r="Z59" s="26">
        <v>1894705</v>
      </c>
      <c r="AA59" s="26"/>
      <c r="AB59" s="26">
        <v>1270783</v>
      </c>
      <c r="AC59" s="26"/>
      <c r="AD59" s="26">
        <v>2792102</v>
      </c>
      <c r="AF59" s="26">
        <v>2077215</v>
      </c>
      <c r="AG59" s="26"/>
      <c r="AH59" s="26">
        <v>3089546</v>
      </c>
      <c r="AI59" s="26"/>
      <c r="AJ59" s="26">
        <v>3453330</v>
      </c>
      <c r="AK59" s="26"/>
      <c r="AL59" s="26">
        <v>2414447</v>
      </c>
      <c r="AM59" s="26"/>
      <c r="AN59" s="26">
        <v>2338692</v>
      </c>
    </row>
    <row r="60" spans="1:40" s="2" customFormat="1" ht="12.75">
      <c r="A60" s="32" t="s">
        <v>41</v>
      </c>
      <c r="B60" s="33" t="s">
        <v>7</v>
      </c>
      <c r="C60" s="33"/>
      <c r="D60" s="34">
        <v>5042755</v>
      </c>
      <c r="E60" s="33"/>
      <c r="F60" s="34">
        <v>4434051</v>
      </c>
      <c r="G60" s="33"/>
      <c r="H60" s="34">
        <v>5260462</v>
      </c>
      <c r="I60" s="33"/>
      <c r="J60" s="34">
        <v>5940672</v>
      </c>
      <c r="K60" s="33"/>
      <c r="L60" s="34">
        <v>4244589</v>
      </c>
      <c r="M60" s="33"/>
      <c r="N60" s="34">
        <v>3435120</v>
      </c>
      <c r="O60" s="34"/>
      <c r="P60" s="34">
        <v>3465523</v>
      </c>
      <c r="Q60" s="34"/>
      <c r="R60" s="34">
        <v>2711590</v>
      </c>
      <c r="S60" s="3"/>
      <c r="T60" s="26">
        <v>1776038</v>
      </c>
      <c r="U60" s="53"/>
      <c r="V60" s="26">
        <v>1884436</v>
      </c>
      <c r="W60" s="26"/>
      <c r="X60" s="26">
        <v>1313248</v>
      </c>
      <c r="Y60" s="26"/>
      <c r="Z60" s="26">
        <v>1790672</v>
      </c>
      <c r="AA60" s="26"/>
      <c r="AB60" s="26">
        <v>997612</v>
      </c>
      <c r="AC60" s="26"/>
      <c r="AD60" s="26">
        <v>1537580</v>
      </c>
      <c r="AF60" s="26">
        <v>751745</v>
      </c>
      <c r="AG60" s="26"/>
      <c r="AH60" s="26">
        <v>644870</v>
      </c>
      <c r="AI60" s="26"/>
      <c r="AJ60" s="26">
        <v>294129</v>
      </c>
      <c r="AK60" s="26"/>
      <c r="AL60" s="26">
        <v>123083</v>
      </c>
      <c r="AM60" s="26"/>
      <c r="AN60" s="26">
        <v>105491</v>
      </c>
    </row>
    <row r="61" spans="1:40" s="2" customFormat="1" ht="12.75">
      <c r="A61" s="32" t="s">
        <v>42</v>
      </c>
      <c r="B61" s="33" t="s">
        <v>7</v>
      </c>
      <c r="C61" s="33"/>
      <c r="D61" s="34">
        <v>3974970</v>
      </c>
      <c r="E61" s="33"/>
      <c r="F61" s="34">
        <v>1528143</v>
      </c>
      <c r="G61" s="33"/>
      <c r="H61" s="34">
        <v>3909898</v>
      </c>
      <c r="I61" s="33"/>
      <c r="J61" s="34">
        <v>1854261</v>
      </c>
      <c r="K61" s="33"/>
      <c r="L61" s="34">
        <v>4415433</v>
      </c>
      <c r="M61" s="33"/>
      <c r="N61" s="34">
        <v>3774620</v>
      </c>
      <c r="O61" s="34"/>
      <c r="P61" s="34">
        <v>8370443</v>
      </c>
      <c r="Q61" s="34"/>
      <c r="R61" s="34">
        <v>3823181</v>
      </c>
      <c r="S61" s="3"/>
      <c r="T61" s="26">
        <v>3008017</v>
      </c>
      <c r="U61" s="53"/>
      <c r="V61" s="26">
        <v>1352227</v>
      </c>
      <c r="W61" s="26"/>
      <c r="X61" s="26">
        <v>1463224</v>
      </c>
      <c r="Y61" s="26"/>
      <c r="Z61" s="26">
        <v>1150459</v>
      </c>
      <c r="AA61" s="26"/>
      <c r="AB61" s="26">
        <v>1459557</v>
      </c>
      <c r="AC61" s="26"/>
      <c r="AD61" s="26">
        <v>1349843</v>
      </c>
      <c r="AF61" s="26">
        <v>1167780</v>
      </c>
      <c r="AG61" s="26"/>
      <c r="AH61" s="26">
        <v>1524565</v>
      </c>
      <c r="AI61" s="26"/>
      <c r="AJ61" s="26">
        <v>978703</v>
      </c>
      <c r="AK61" s="26"/>
      <c r="AL61" s="26">
        <v>291268</v>
      </c>
      <c r="AM61" s="26"/>
      <c r="AN61" s="26">
        <v>966188</v>
      </c>
    </row>
    <row r="62" spans="1:40" s="2" customFormat="1" ht="12.75">
      <c r="A62" s="32" t="s">
        <v>43</v>
      </c>
      <c r="B62" s="33" t="s">
        <v>7</v>
      </c>
      <c r="C62" s="33"/>
      <c r="D62" s="38">
        <f>SUM(D59:D61)</f>
        <v>22910679</v>
      </c>
      <c r="E62" s="33"/>
      <c r="F62" s="38">
        <f>SUM(F59:F61)</f>
        <v>20146048</v>
      </c>
      <c r="G62" s="33"/>
      <c r="H62" s="38">
        <f>SUM(H59:H61)</f>
        <v>22688844</v>
      </c>
      <c r="I62" s="33"/>
      <c r="J62" s="38">
        <f>SUM(J59:J61)</f>
        <v>20907796</v>
      </c>
      <c r="K62" s="33"/>
      <c r="L62" s="38">
        <f>SUM(L59:L61)</f>
        <v>19992227</v>
      </c>
      <c r="M62" s="34"/>
      <c r="N62" s="38">
        <f>SUM(N59:N61)</f>
        <v>19047188</v>
      </c>
      <c r="O62" s="34"/>
      <c r="P62" s="38">
        <f>SUM(P59:P61)</f>
        <v>16698106</v>
      </c>
      <c r="Q62" s="34"/>
      <c r="R62" s="38">
        <f>SUM(R59:R61)</f>
        <v>12893074</v>
      </c>
      <c r="S62" s="3"/>
      <c r="T62" s="38">
        <f>SUM(T59:T61)</f>
        <v>7292791</v>
      </c>
      <c r="U62" s="53"/>
      <c r="V62" s="38">
        <f>SUM(V59:V61)</f>
        <v>5984935</v>
      </c>
      <c r="W62" s="26"/>
      <c r="X62" s="38">
        <f>SUM(X59:X61)</f>
        <v>4660965</v>
      </c>
      <c r="Y62" s="26"/>
      <c r="Z62" s="38">
        <f>SUM(Z59:Z61)</f>
        <v>4835836</v>
      </c>
      <c r="AA62" s="26"/>
      <c r="AB62" s="38">
        <f>SUM(AB59:AB61)</f>
        <v>3727952</v>
      </c>
      <c r="AC62" s="26"/>
      <c r="AD62" s="38">
        <f>SUM(AD59:AD61)</f>
        <v>5679525</v>
      </c>
      <c r="AF62" s="38">
        <f>SUM(AF59:AF61)</f>
        <v>3996740</v>
      </c>
      <c r="AG62" s="26"/>
      <c r="AH62" s="38">
        <f>SUM(AH59:AH61)</f>
        <v>5258981</v>
      </c>
      <c r="AI62" s="26"/>
      <c r="AJ62" s="38">
        <f>SUM(AJ59:AJ61)</f>
        <v>4726162</v>
      </c>
      <c r="AK62" s="26"/>
      <c r="AL62" s="38">
        <f>SUM(AL59:AL61)</f>
        <v>2828798</v>
      </c>
      <c r="AM62" s="26"/>
      <c r="AN62" s="38">
        <f>SUM(AN59:AN61)</f>
        <v>3410371</v>
      </c>
    </row>
    <row r="63" spans="1:40" s="2" customFormat="1" ht="12.75">
      <c r="A63" s="35" t="s">
        <v>44</v>
      </c>
      <c r="B63" s="33" t="s">
        <v>7</v>
      </c>
      <c r="C63" s="33"/>
      <c r="D63" s="36">
        <f>D57+D58+D59+D60+D61</f>
        <v>47740089</v>
      </c>
      <c r="E63" s="33"/>
      <c r="F63" s="36">
        <f>F57+F58+F59+F60+F61</f>
        <v>36805619</v>
      </c>
      <c r="G63" s="33"/>
      <c r="H63" s="36">
        <f>H57+H58+H59+H60+H61</f>
        <v>40426420</v>
      </c>
      <c r="I63" s="33"/>
      <c r="J63" s="36">
        <f>J57+J58+J59+J60+J61</f>
        <v>41864677</v>
      </c>
      <c r="K63" s="33"/>
      <c r="L63" s="36">
        <f>L57+L58+L59+L60+L61</f>
        <v>37336914</v>
      </c>
      <c r="M63" s="37"/>
      <c r="N63" s="36">
        <f>N57+N58+N59+N60+N61</f>
        <v>30952838</v>
      </c>
      <c r="O63" s="37"/>
      <c r="P63" s="39">
        <f>P57+P58+P59+P60+P61</f>
        <v>25583693</v>
      </c>
      <c r="Q63" s="37"/>
      <c r="R63" s="36">
        <f>R57+R58+R59+R60+R61</f>
        <v>17267120</v>
      </c>
      <c r="S63" s="3"/>
      <c r="T63" s="36">
        <f>T57+T58+T59+T60+T61</f>
        <v>9576587</v>
      </c>
      <c r="U63" s="53"/>
      <c r="V63" s="36">
        <f>V57+V58+V59+V60+V61</f>
        <v>8648462</v>
      </c>
      <c r="W63" s="26"/>
      <c r="X63" s="36">
        <f>X57+X58+X59+X60+X61</f>
        <v>6983882</v>
      </c>
      <c r="Y63" s="26"/>
      <c r="Z63" s="36">
        <f>Z57+Z58+Z59+Z60+Z61</f>
        <v>7568677</v>
      </c>
      <c r="AA63" s="26"/>
      <c r="AB63" s="36">
        <f>AB57+AB58+AB59+AB60+AB61</f>
        <v>5731161</v>
      </c>
      <c r="AC63" s="26"/>
      <c r="AD63" s="36">
        <f>AD57+AD58+AD59+AD60+AD61</f>
        <v>10006725</v>
      </c>
      <c r="AF63" s="36">
        <f>AF57+AF58+AF59+AF60+AF61</f>
        <v>9877496</v>
      </c>
      <c r="AG63" s="26"/>
      <c r="AH63" s="36">
        <f>AH57+AH58+AH59+AH60+AH61</f>
        <v>9081214</v>
      </c>
      <c r="AI63" s="26"/>
      <c r="AJ63" s="36">
        <f>AJ57+AJ58+AJ59+AJ60+AJ61</f>
        <v>7941233</v>
      </c>
      <c r="AK63" s="26"/>
      <c r="AL63" s="36">
        <f>AL57+AL58+AL59+AL60+AL61</f>
        <v>6080389</v>
      </c>
      <c r="AM63" s="26"/>
      <c r="AN63" s="36">
        <f>AN57+AN58+AN59+AN60+AN61</f>
        <v>5786864</v>
      </c>
    </row>
    <row r="64" spans="1:40" s="2" customFormat="1" ht="12.75">
      <c r="A64" s="40" t="s">
        <v>45</v>
      </c>
      <c r="B64" s="41" t="s">
        <v>7</v>
      </c>
      <c r="C64" s="33"/>
      <c r="D64" s="36">
        <f>D63+D56</f>
        <v>53948505</v>
      </c>
      <c r="E64" s="33"/>
      <c r="F64" s="36">
        <f>F63+F56</f>
        <v>41079611</v>
      </c>
      <c r="G64" s="33"/>
      <c r="H64" s="36">
        <f>H63+H56</f>
        <v>42300093</v>
      </c>
      <c r="I64" s="33"/>
      <c r="J64" s="36">
        <f>J63+J56</f>
        <v>47906919</v>
      </c>
      <c r="K64" s="33"/>
      <c r="L64" s="36">
        <f>L63+L56</f>
        <v>50938012</v>
      </c>
      <c r="M64" s="37"/>
      <c r="N64" s="36">
        <f>N63+N56</f>
        <v>38568205</v>
      </c>
      <c r="O64" s="37"/>
      <c r="P64" s="36">
        <f>P63+P56</f>
        <v>33762366</v>
      </c>
      <c r="Q64" s="37"/>
      <c r="R64" s="36">
        <f>R63+R56</f>
        <v>22884578</v>
      </c>
      <c r="S64" s="3"/>
      <c r="T64" s="36">
        <f>T63+T56</f>
        <v>12680725</v>
      </c>
      <c r="U64" s="53"/>
      <c r="V64" s="36">
        <f>V63+V56</f>
        <v>12611701</v>
      </c>
      <c r="W64" s="26"/>
      <c r="X64" s="36">
        <f>X63+X56</f>
        <v>9975994</v>
      </c>
      <c r="Y64" s="26"/>
      <c r="Z64" s="36">
        <f>Z63+Z56</f>
        <v>9818972</v>
      </c>
      <c r="AA64" s="26"/>
      <c r="AB64" s="36">
        <f>AB63+AB56</f>
        <v>8814683</v>
      </c>
      <c r="AC64" s="26"/>
      <c r="AD64" s="36">
        <f>AD63+AD56</f>
        <v>8576687</v>
      </c>
      <c r="AF64" s="36">
        <f>AF63+AF56</f>
        <v>8440756</v>
      </c>
      <c r="AG64" s="26"/>
      <c r="AH64" s="36">
        <f>AH63+AH56</f>
        <v>7018786</v>
      </c>
      <c r="AI64" s="26"/>
      <c r="AJ64" s="36">
        <f>AJ63+AJ56</f>
        <v>5725231</v>
      </c>
      <c r="AK64" s="26"/>
      <c r="AL64" s="36">
        <f>AL63+AL56</f>
        <v>5208859</v>
      </c>
      <c r="AM64" s="26"/>
      <c r="AN64" s="36">
        <f>AN63+AN56</f>
        <v>4455526</v>
      </c>
    </row>
    <row r="65" spans="1:41" s="2" customFormat="1" ht="12.75">
      <c r="A65" s="42" t="s">
        <v>46</v>
      </c>
      <c r="B65" s="33"/>
      <c r="C65" s="43"/>
      <c r="D65" s="43"/>
      <c r="E65" s="43"/>
      <c r="F65" s="43"/>
      <c r="G65" s="43"/>
      <c r="H65" s="44"/>
      <c r="I65" s="43"/>
      <c r="J65" s="44"/>
      <c r="K65" s="43"/>
      <c r="L65" s="44"/>
      <c r="M65" s="44"/>
      <c r="N65" s="44"/>
      <c r="O65" s="44"/>
      <c r="P65" s="44"/>
      <c r="Q65" s="44"/>
      <c r="R65" s="44"/>
      <c r="S65" s="3"/>
      <c r="T65" s="37"/>
      <c r="U65" s="3"/>
      <c r="V65" s="37"/>
      <c r="X65" s="37"/>
      <c r="Y65" s="26"/>
      <c r="Z65" s="37"/>
      <c r="AA65" s="26"/>
      <c r="AB65" s="37"/>
      <c r="AC65" s="26"/>
      <c r="AD65" s="37"/>
      <c r="AE65" s="26"/>
      <c r="AF65" s="37"/>
      <c r="AG65" s="26"/>
      <c r="AH65" s="37"/>
      <c r="AJ65" s="37"/>
      <c r="AK65" s="26"/>
      <c r="AL65" s="37"/>
      <c r="AM65" s="26"/>
      <c r="AN65" s="37"/>
      <c r="AO65" s="26"/>
    </row>
    <row r="66" spans="1:41" s="2" customFormat="1" ht="12.75">
      <c r="A66" s="42" t="s">
        <v>47</v>
      </c>
      <c r="B66" s="33"/>
      <c r="C66" s="43"/>
      <c r="D66" s="43"/>
      <c r="E66" s="43"/>
      <c r="F66" s="43"/>
      <c r="G66" s="43"/>
      <c r="H66" s="44"/>
      <c r="I66" s="43"/>
      <c r="J66" s="44"/>
      <c r="K66" s="43"/>
      <c r="L66" s="44"/>
      <c r="M66" s="44"/>
      <c r="N66" s="44"/>
      <c r="O66" s="44"/>
      <c r="P66" s="44"/>
      <c r="Q66" s="44"/>
      <c r="R66" s="44"/>
      <c r="S66" s="3"/>
      <c r="T66" s="37"/>
      <c r="U66" s="3"/>
      <c r="V66" s="37"/>
      <c r="X66" s="37"/>
      <c r="Y66" s="26"/>
      <c r="Z66" s="37"/>
      <c r="AA66" s="26"/>
      <c r="AB66" s="37"/>
      <c r="AC66" s="26"/>
      <c r="AD66" s="37"/>
      <c r="AE66" s="26"/>
      <c r="AF66" s="37"/>
      <c r="AG66" s="26"/>
      <c r="AH66" s="37"/>
      <c r="AJ66" s="37"/>
      <c r="AK66" s="26"/>
      <c r="AL66" s="37"/>
      <c r="AM66" s="26"/>
      <c r="AN66" s="37"/>
      <c r="AO66" s="26"/>
    </row>
    <row r="67" spans="1:21" s="2" customFormat="1" ht="12.75">
      <c r="A67" s="35"/>
      <c r="B67" s="33"/>
      <c r="C67" s="33"/>
      <c r="D67" s="33"/>
      <c r="E67" s="33"/>
      <c r="F67" s="33"/>
      <c r="G67" s="33"/>
      <c r="H67" s="37"/>
      <c r="I67" s="33"/>
      <c r="J67" s="37"/>
      <c r="K67" s="33"/>
      <c r="L67" s="37"/>
      <c r="M67" s="33"/>
      <c r="N67" s="37"/>
      <c r="O67" s="37"/>
      <c r="P67" s="37"/>
      <c r="Q67" s="37"/>
      <c r="S67" s="3"/>
      <c r="U67" s="3"/>
    </row>
    <row r="68" spans="1:21" s="2" customFormat="1" ht="15">
      <c r="A68" s="6" t="s">
        <v>48</v>
      </c>
      <c r="M68" s="4"/>
      <c r="S68" s="3"/>
      <c r="U68" s="3"/>
    </row>
    <row r="69" spans="1:21" s="2" customFormat="1" ht="12.75">
      <c r="A69" s="23" t="s">
        <v>162</v>
      </c>
      <c r="M69" s="4"/>
      <c r="S69" s="3"/>
      <c r="U69" s="3"/>
    </row>
    <row r="70" spans="1:40" s="13" customFormat="1" ht="12.75">
      <c r="A70" s="7"/>
      <c r="B70" s="8"/>
      <c r="C70" s="9"/>
      <c r="D70" s="10">
        <v>2004</v>
      </c>
      <c r="E70" s="9"/>
      <c r="F70" s="10">
        <v>2003</v>
      </c>
      <c r="G70" s="9"/>
      <c r="H70" s="10">
        <v>2002</v>
      </c>
      <c r="I70" s="9"/>
      <c r="J70" s="10">
        <v>2001</v>
      </c>
      <c r="K70" s="9"/>
      <c r="L70" s="10">
        <v>2000</v>
      </c>
      <c r="M70" s="9"/>
      <c r="N70" s="10">
        <v>1999</v>
      </c>
      <c r="O70" s="11"/>
      <c r="P70" s="10">
        <v>1998</v>
      </c>
      <c r="Q70" s="11"/>
      <c r="R70" s="10">
        <v>1997</v>
      </c>
      <c r="S70" s="12"/>
      <c r="T70" s="10">
        <v>1996</v>
      </c>
      <c r="U70" s="12"/>
      <c r="V70" s="10">
        <v>1995</v>
      </c>
      <c r="X70" s="10">
        <v>1994</v>
      </c>
      <c r="Z70" s="10">
        <v>1993</v>
      </c>
      <c r="AB70" s="10">
        <v>1992</v>
      </c>
      <c r="AD70" s="10">
        <v>1991</v>
      </c>
      <c r="AE70" s="11"/>
      <c r="AF70" s="10">
        <v>1990</v>
      </c>
      <c r="AH70" s="10">
        <v>1989</v>
      </c>
      <c r="AJ70" s="10">
        <v>1988</v>
      </c>
      <c r="AL70" s="10">
        <v>1987</v>
      </c>
      <c r="AN70" s="10">
        <v>1986</v>
      </c>
    </row>
    <row r="71" spans="1:40" s="2" customFormat="1" ht="14.25">
      <c r="A71" s="2" t="s">
        <v>49</v>
      </c>
      <c r="B71" s="2" t="s">
        <v>50</v>
      </c>
      <c r="D71" s="26">
        <v>2738680</v>
      </c>
      <c r="F71" s="26">
        <v>1523299</v>
      </c>
      <c r="H71" s="26">
        <v>1674387</v>
      </c>
      <c r="J71" s="26">
        <v>1318850</v>
      </c>
      <c r="L71" s="26">
        <v>1528408</v>
      </c>
      <c r="M71" s="4"/>
      <c r="N71" s="26">
        <v>1612679</v>
      </c>
      <c r="O71" s="26"/>
      <c r="P71" s="26">
        <v>906439</v>
      </c>
      <c r="Q71" s="26"/>
      <c r="R71" s="26">
        <v>672757</v>
      </c>
      <c r="S71" s="3"/>
      <c r="T71" s="26">
        <v>404795</v>
      </c>
      <c r="U71" s="53"/>
      <c r="V71" s="26">
        <v>364209</v>
      </c>
      <c r="W71" s="26"/>
      <c r="X71" s="26">
        <v>276865</v>
      </c>
      <c r="Y71" s="26"/>
      <c r="Z71" s="26">
        <v>281023</v>
      </c>
      <c r="AA71" s="26"/>
      <c r="AB71" s="26">
        <v>245451</v>
      </c>
      <c r="AC71" s="26"/>
      <c r="AD71" s="26">
        <v>220378</v>
      </c>
      <c r="AF71" s="26">
        <v>207695</v>
      </c>
      <c r="AG71" s="26"/>
      <c r="AH71" s="26">
        <v>107478</v>
      </c>
      <c r="AI71" s="26"/>
      <c r="AJ71" s="26">
        <v>60709</v>
      </c>
      <c r="AK71" s="26"/>
      <c r="AL71" s="26">
        <v>48066</v>
      </c>
      <c r="AM71" s="26"/>
      <c r="AN71" s="26">
        <v>46276</v>
      </c>
    </row>
    <row r="72" spans="1:40" s="2" customFormat="1" ht="14.25">
      <c r="A72" s="2" t="s">
        <v>100</v>
      </c>
      <c r="B72" s="2" t="s">
        <v>50</v>
      </c>
      <c r="D72" s="26">
        <v>160343</v>
      </c>
      <c r="F72" s="26">
        <v>64218</v>
      </c>
      <c r="H72" s="26">
        <v>80843</v>
      </c>
      <c r="J72" s="26">
        <v>16542</v>
      </c>
      <c r="L72" s="26">
        <v>0</v>
      </c>
      <c r="M72" s="4"/>
      <c r="N72" s="26">
        <v>0</v>
      </c>
      <c r="O72" s="26"/>
      <c r="P72" s="26">
        <v>0</v>
      </c>
      <c r="Q72" s="26"/>
      <c r="R72" s="26">
        <v>0</v>
      </c>
      <c r="S72" s="3"/>
      <c r="T72" s="26">
        <v>0</v>
      </c>
      <c r="U72" s="53"/>
      <c r="V72" s="26"/>
      <c r="W72" s="26"/>
      <c r="X72" s="26"/>
      <c r="Y72" s="26"/>
      <c r="Z72" s="26"/>
      <c r="AA72" s="26"/>
      <c r="AB72" s="26"/>
      <c r="AC72" s="26"/>
      <c r="AD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s="2" customFormat="1" ht="12.75">
      <c r="A73" s="2" t="s">
        <v>144</v>
      </c>
      <c r="B73" s="2" t="s">
        <v>50</v>
      </c>
      <c r="D73" s="26">
        <v>2561027</v>
      </c>
      <c r="F73" s="26">
        <v>1755999</v>
      </c>
      <c r="H73" s="26">
        <v>1688033</v>
      </c>
      <c r="J73" s="26">
        <v>1642120</v>
      </c>
      <c r="L73" s="26">
        <v>1968954</v>
      </c>
      <c r="M73" s="4"/>
      <c r="N73" s="26">
        <v>1499861</v>
      </c>
      <c r="O73" s="26"/>
      <c r="P73" s="26">
        <v>1146327</v>
      </c>
      <c r="Q73" s="26"/>
      <c r="R73" s="26">
        <v>867890</v>
      </c>
      <c r="S73" s="3"/>
      <c r="T73" s="26">
        <v>493946</v>
      </c>
      <c r="U73" s="53"/>
      <c r="V73" s="26">
        <v>459243</v>
      </c>
      <c r="W73" s="26"/>
      <c r="X73" s="26">
        <v>347436</v>
      </c>
      <c r="Y73" s="26"/>
      <c r="Z73" s="26">
        <v>290853</v>
      </c>
      <c r="AA73" s="26"/>
      <c r="AB73" s="26">
        <v>253952</v>
      </c>
      <c r="AC73" s="26"/>
      <c r="AD73" s="26">
        <v>227893</v>
      </c>
      <c r="AF73" s="26">
        <v>198438</v>
      </c>
      <c r="AG73" s="26"/>
      <c r="AH73" s="26">
        <v>172892</v>
      </c>
      <c r="AI73" s="26"/>
      <c r="AJ73" s="26">
        <v>90963</v>
      </c>
      <c r="AK73" s="26"/>
      <c r="AL73" s="26">
        <v>59192</v>
      </c>
      <c r="AM73" s="26"/>
      <c r="AN73" s="26">
        <v>52246</v>
      </c>
    </row>
    <row r="74" spans="1:40" s="2" customFormat="1" ht="14.25">
      <c r="A74" s="2" t="s">
        <v>101</v>
      </c>
      <c r="B74" s="2" t="s">
        <v>50</v>
      </c>
      <c r="D74" s="45"/>
      <c r="F74" s="45">
        <f>F73/F77</f>
        <v>23.285714285714285</v>
      </c>
      <c r="H74" s="45">
        <f>H73/H77</f>
        <v>23.555482682593286</v>
      </c>
      <c r="J74" s="45">
        <f>J73/J77</f>
        <v>24.260493152303987</v>
      </c>
      <c r="L74" s="45">
        <f>L73/L77</f>
        <v>42.2105646786434</v>
      </c>
      <c r="M74" s="16"/>
      <c r="N74" s="45">
        <f>N73/N77</f>
        <v>30.9307087913221</v>
      </c>
      <c r="O74" s="45"/>
      <c r="P74" s="45">
        <f>P73/P77</f>
        <v>30.01956214319384</v>
      </c>
      <c r="Q74" s="45"/>
      <c r="R74" s="45">
        <f>R73/R77</f>
        <v>28.69437280962772</v>
      </c>
      <c r="S74" s="3"/>
      <c r="T74" s="45">
        <f>T73/T77</f>
        <v>36.36233804475854</v>
      </c>
      <c r="U74" s="3"/>
      <c r="V74" s="45">
        <f>V73/V77</f>
        <v>32.93481067125646</v>
      </c>
      <c r="X74" s="45">
        <f>X73/X77</f>
        <v>25.699829869073156</v>
      </c>
      <c r="Z74" s="45">
        <f>Z73/Z77</f>
        <v>24.033465542885473</v>
      </c>
      <c r="AB74" s="45">
        <f>AB73/AB77</f>
        <v>20.80550548910372</v>
      </c>
      <c r="AD74" s="45">
        <f>AD73/AD77</f>
        <v>20.95567816091954</v>
      </c>
      <c r="AF74" s="45">
        <f>AF73/AF77</f>
        <v>18.45763184820017</v>
      </c>
      <c r="AH74" s="45">
        <f>AH73/AH77</f>
        <v>19.17400465786847</v>
      </c>
      <c r="AJ74" s="45">
        <f>AJ73/AJ77</f>
        <v>12.154329235702832</v>
      </c>
      <c r="AL74" s="45">
        <f>AL73/AL77</f>
        <v>9.109264389042782</v>
      </c>
      <c r="AN74" s="45">
        <f>AN73/AN77</f>
        <v>8.387542141595763</v>
      </c>
    </row>
    <row r="75" spans="1:40" s="2" customFormat="1" ht="12.75">
      <c r="A75" s="2" t="s">
        <v>102</v>
      </c>
      <c r="B75" s="2" t="s">
        <v>50</v>
      </c>
      <c r="D75" s="26">
        <f>D73/D78</f>
        <v>296415.162037037</v>
      </c>
      <c r="F75" s="26">
        <f>F73/F78</f>
        <v>313571.25</v>
      </c>
      <c r="H75" s="26">
        <f>H73/H78</f>
        <v>272263.3870967742</v>
      </c>
      <c r="J75" s="26">
        <f>J73/J78</f>
        <v>256581.25</v>
      </c>
      <c r="L75" s="26">
        <f>L73/L78</f>
        <v>277317.4647887324</v>
      </c>
      <c r="M75" s="25"/>
      <c r="N75" s="26">
        <f>N73/N78</f>
        <v>220567.79411764708</v>
      </c>
      <c r="O75" s="26"/>
      <c r="P75" s="26">
        <f>P73/P78</f>
        <v>204701.25</v>
      </c>
      <c r="Q75" s="26"/>
      <c r="R75" s="26">
        <f>R73/R78</f>
        <v>152261.40350877194</v>
      </c>
      <c r="S75" s="3"/>
      <c r="T75" s="26">
        <f>T73/T78</f>
        <v>141127.42857142858</v>
      </c>
      <c r="U75" s="3"/>
      <c r="V75" s="26">
        <f>V73/V78</f>
        <v>120853.42105263159</v>
      </c>
      <c r="X75" s="26">
        <f>X73/X78</f>
        <v>102187.05882352941</v>
      </c>
      <c r="Z75" s="26">
        <f>Z73/Z78</f>
        <v>70939.75609756098</v>
      </c>
      <c r="AB75" s="26">
        <f>AB73/AB78</f>
        <v>79360</v>
      </c>
      <c r="AD75" s="26">
        <f>AD73/AD78</f>
        <v>58434.10256410256</v>
      </c>
      <c r="AF75" s="26">
        <f>AF73/AF78</f>
        <v>53631.891891891886</v>
      </c>
      <c r="AH75" s="26">
        <f>AH73/AH78</f>
        <v>49397.71428571428</v>
      </c>
      <c r="AJ75" s="26">
        <f>AJ73/AJ78</f>
        <v>28425.9375</v>
      </c>
      <c r="AL75" s="26">
        <f>AL73/AL78</f>
        <v>19094.193548387095</v>
      </c>
      <c r="AN75" s="26">
        <f>AN73/AN78</f>
        <v>14927.42857142857</v>
      </c>
    </row>
    <row r="76" spans="1:40" s="2" customFormat="1" ht="14.25">
      <c r="A76" s="2" t="s">
        <v>103</v>
      </c>
      <c r="B76" s="2" t="s">
        <v>51</v>
      </c>
      <c r="D76" s="26"/>
      <c r="F76" s="26">
        <v>31680</v>
      </c>
      <c r="H76" s="26">
        <v>28889</v>
      </c>
      <c r="J76" s="26">
        <v>32741</v>
      </c>
      <c r="L76" s="26">
        <v>35097</v>
      </c>
      <c r="M76" s="4"/>
      <c r="N76" s="26">
        <v>33576</v>
      </c>
      <c r="O76" s="26"/>
      <c r="P76" s="26">
        <v>27111</v>
      </c>
      <c r="Q76" s="26"/>
      <c r="R76" s="26">
        <v>24000</v>
      </c>
      <c r="S76" s="3"/>
      <c r="T76" s="26">
        <v>17128</v>
      </c>
      <c r="U76" s="53"/>
      <c r="V76" s="26">
        <v>14588</v>
      </c>
      <c r="W76" s="26"/>
      <c r="X76" s="26">
        <v>13757</v>
      </c>
      <c r="Y76" s="26"/>
      <c r="Z76" s="26">
        <v>12571</v>
      </c>
      <c r="AA76" s="26"/>
      <c r="AB76" s="26">
        <v>11273</v>
      </c>
      <c r="AC76" s="26"/>
      <c r="AD76" s="26">
        <v>11571</v>
      </c>
      <c r="AF76" s="26">
        <v>11000</v>
      </c>
      <c r="AG76" s="26"/>
      <c r="AH76" s="26">
        <v>9727</v>
      </c>
      <c r="AI76" s="26"/>
      <c r="AJ76" s="26">
        <v>7625</v>
      </c>
      <c r="AK76" s="26"/>
      <c r="AL76" s="26">
        <v>7000</v>
      </c>
      <c r="AM76" s="26"/>
      <c r="AN76" s="26">
        <v>6550</v>
      </c>
    </row>
    <row r="77" spans="1:40" s="2" customFormat="1" ht="14.25">
      <c r="A77" s="2" t="s">
        <v>52</v>
      </c>
      <c r="B77" s="2" t="s">
        <v>51</v>
      </c>
      <c r="D77" s="26"/>
      <c r="F77" s="26">
        <v>75411</v>
      </c>
      <c r="H77" s="26">
        <v>71662</v>
      </c>
      <c r="J77" s="26">
        <v>67687</v>
      </c>
      <c r="L77" s="26">
        <v>46646</v>
      </c>
      <c r="M77" s="4"/>
      <c r="N77" s="26">
        <v>48491</v>
      </c>
      <c r="O77" s="26"/>
      <c r="P77" s="26">
        <v>38186</v>
      </c>
      <c r="Q77" s="26"/>
      <c r="R77" s="26">
        <v>30246</v>
      </c>
      <c r="S77" s="3"/>
      <c r="T77" s="26">
        <v>13584</v>
      </c>
      <c r="U77" s="53"/>
      <c r="V77" s="26">
        <v>13944</v>
      </c>
      <c r="W77" s="26"/>
      <c r="X77" s="26">
        <v>13519</v>
      </c>
      <c r="Y77" s="26"/>
      <c r="Z77" s="26">
        <v>12102</v>
      </c>
      <c r="AA77" s="26"/>
      <c r="AB77" s="26">
        <v>12206</v>
      </c>
      <c r="AC77" s="26"/>
      <c r="AD77" s="26">
        <v>10875</v>
      </c>
      <c r="AF77" s="26">
        <v>10751</v>
      </c>
      <c r="AG77" s="26"/>
      <c r="AH77" s="26">
        <v>9017</v>
      </c>
      <c r="AI77" s="26"/>
      <c r="AJ77" s="26">
        <v>7484</v>
      </c>
      <c r="AK77" s="26"/>
      <c r="AL77" s="26">
        <v>6498</v>
      </c>
      <c r="AM77" s="26"/>
      <c r="AN77" s="26">
        <v>6229</v>
      </c>
    </row>
    <row r="78" spans="1:40" s="2" customFormat="1" ht="12.75">
      <c r="A78" s="2" t="s">
        <v>53</v>
      </c>
      <c r="D78" s="46">
        <v>8.64</v>
      </c>
      <c r="F78" s="46">
        <v>5.6</v>
      </c>
      <c r="H78" s="2">
        <v>6.2</v>
      </c>
      <c r="J78" s="2">
        <v>6.4</v>
      </c>
      <c r="L78" s="2">
        <v>7.1</v>
      </c>
      <c r="M78" s="4"/>
      <c r="N78" s="2">
        <v>6.8</v>
      </c>
      <c r="P78" s="2">
        <v>5.6</v>
      </c>
      <c r="R78" s="2">
        <v>5.7</v>
      </c>
      <c r="S78" s="3"/>
      <c r="T78" s="45">
        <v>3.5</v>
      </c>
      <c r="U78" s="66"/>
      <c r="V78" s="45">
        <v>3.8</v>
      </c>
      <c r="W78" s="45"/>
      <c r="X78" s="45">
        <v>3.4</v>
      </c>
      <c r="Y78" s="45"/>
      <c r="Z78" s="45">
        <v>4.1</v>
      </c>
      <c r="AA78" s="45"/>
      <c r="AB78" s="45">
        <v>3.2</v>
      </c>
      <c r="AC78" s="45"/>
      <c r="AD78" s="45">
        <v>3.9</v>
      </c>
      <c r="AF78" s="45">
        <v>3.7</v>
      </c>
      <c r="AG78" s="45"/>
      <c r="AH78" s="45">
        <v>3.5</v>
      </c>
      <c r="AI78" s="45"/>
      <c r="AJ78" s="45">
        <v>3.2</v>
      </c>
      <c r="AK78" s="45"/>
      <c r="AL78" s="45">
        <v>3.1</v>
      </c>
      <c r="AM78" s="45"/>
      <c r="AN78" s="45">
        <v>3.5</v>
      </c>
    </row>
    <row r="79" spans="1:30" s="2" customFormat="1" ht="14.25">
      <c r="A79" s="2" t="s">
        <v>143</v>
      </c>
      <c r="D79" s="47">
        <v>1.19</v>
      </c>
      <c r="F79" s="47">
        <v>1.18</v>
      </c>
      <c r="H79" s="47">
        <v>1.23</v>
      </c>
      <c r="J79" s="47">
        <v>1.25</v>
      </c>
      <c r="L79" s="2">
        <v>1.13</v>
      </c>
      <c r="M79" s="4"/>
      <c r="N79" s="2">
        <v>1.29</v>
      </c>
      <c r="P79" s="2">
        <v>1.24</v>
      </c>
      <c r="R79" s="2">
        <v>1.29</v>
      </c>
      <c r="S79" s="3"/>
      <c r="T79" s="48">
        <v>1.26</v>
      </c>
      <c r="U79" s="67"/>
      <c r="V79" s="48">
        <v>1.17</v>
      </c>
      <c r="W79" s="48"/>
      <c r="X79" s="48">
        <v>1.27</v>
      </c>
      <c r="Y79" s="48"/>
      <c r="Z79" s="48"/>
      <c r="AA79" s="48"/>
      <c r="AB79" s="48"/>
      <c r="AC79" s="48"/>
      <c r="AD79" s="48"/>
    </row>
    <row r="80" spans="1:40" s="2" customFormat="1" ht="12.75">
      <c r="A80" t="s">
        <v>124</v>
      </c>
      <c r="B80" s="2" t="s">
        <v>7</v>
      </c>
      <c r="D80" s="47">
        <f>D17/D71</f>
        <v>17.75864504067653</v>
      </c>
      <c r="F80" s="47">
        <f>F17/F71</f>
        <v>16.327898199893784</v>
      </c>
      <c r="H80" s="47">
        <f>H17/H71</f>
        <v>16.274680823489433</v>
      </c>
      <c r="J80" s="47">
        <f>J17/J71</f>
        <v>18.78485877848125</v>
      </c>
      <c r="L80" s="47">
        <f>L17/L71</f>
        <v>23.71395792223019</v>
      </c>
      <c r="M80" s="4"/>
      <c r="N80" s="47">
        <f>N17/N71</f>
        <v>21.018120159064512</v>
      </c>
      <c r="P80" s="47">
        <f>P17/P71</f>
        <v>21.605707609668162</v>
      </c>
      <c r="R80" s="47">
        <f>R17/R71</f>
        <v>20.51686270079687</v>
      </c>
      <c r="S80" s="3"/>
      <c r="T80" s="47">
        <f>T17/T71</f>
        <v>21.28301732975951</v>
      </c>
      <c r="U80" s="67"/>
      <c r="V80" s="47">
        <f>V17/V71</f>
        <v>24.829790038137443</v>
      </c>
      <c r="W80" s="48"/>
      <c r="X80" s="47">
        <f>X17/X71</f>
        <v>29.28573492496343</v>
      </c>
      <c r="Y80" s="48"/>
      <c r="Z80" s="47">
        <f>Z17/Z71</f>
        <v>29.409407770894198</v>
      </c>
      <c r="AA80" s="48"/>
      <c r="AB80" s="47">
        <f>AB17/AB71</f>
        <v>34.08772830422365</v>
      </c>
      <c r="AC80" s="48"/>
      <c r="AD80" s="47">
        <f>AD17/AD71</f>
        <v>29.51730662770331</v>
      </c>
      <c r="AF80" s="47">
        <f>AF17/AF71</f>
        <v>33.840867618382724</v>
      </c>
      <c r="AH80" s="47">
        <f>AH17/AH71</f>
        <v>32.848368968533094</v>
      </c>
      <c r="AJ80" s="47">
        <f>AJ17/AJ71</f>
        <v>40.30114151114332</v>
      </c>
      <c r="AL80" s="47">
        <f>AL17/AL71</f>
        <v>48.049848125494115</v>
      </c>
      <c r="AN80" s="47">
        <f>AN17/AN71</f>
        <v>34.91459936035958</v>
      </c>
    </row>
    <row r="81" spans="1:40" s="2" customFormat="1" ht="12.75">
      <c r="A81" t="s">
        <v>125</v>
      </c>
      <c r="B81" s="2" t="s">
        <v>7</v>
      </c>
      <c r="D81" s="47">
        <f>D18/D72</f>
        <v>18.733758255739257</v>
      </c>
      <c r="F81" s="47">
        <f>F18/F72</f>
        <v>16.818353109720015</v>
      </c>
      <c r="H81" s="47">
        <f>H18/H72</f>
        <v>14.318815481859902</v>
      </c>
      <c r="J81" s="47">
        <f>J18/J72</f>
        <v>19.073993471164307</v>
      </c>
      <c r="L81" s="47">
        <v>0</v>
      </c>
      <c r="M81" s="4"/>
      <c r="N81" s="47">
        <v>0</v>
      </c>
      <c r="P81" s="47">
        <v>0</v>
      </c>
      <c r="R81" s="47">
        <v>0</v>
      </c>
      <c r="S81" s="3"/>
      <c r="T81" s="47">
        <v>0</v>
      </c>
      <c r="U81" s="67"/>
      <c r="V81" s="47">
        <v>0</v>
      </c>
      <c r="W81" s="48"/>
      <c r="X81" s="47"/>
      <c r="Y81" s="48"/>
      <c r="Z81" s="47"/>
      <c r="AA81" s="48"/>
      <c r="AB81" s="47"/>
      <c r="AC81" s="48"/>
      <c r="AD81" s="47"/>
      <c r="AF81" s="47"/>
      <c r="AH81" s="47"/>
      <c r="AJ81" s="47"/>
      <c r="AL81" s="47"/>
      <c r="AN81" s="47"/>
    </row>
    <row r="82" spans="1:40" s="2" customFormat="1" ht="12.75">
      <c r="A82" t="s">
        <v>126</v>
      </c>
      <c r="B82" s="2" t="s">
        <v>7</v>
      </c>
      <c r="D82" s="47">
        <f>(D17+D18)/(D71+D72)</f>
        <v>17.812577892621064</v>
      </c>
      <c r="F82" s="47">
        <f>(F17+F18)/(F71+F72)</f>
        <v>16.34773800847487</v>
      </c>
      <c r="H82" s="47">
        <f>(H17+H18)/(H71+H72)</f>
        <v>16.184596890436012</v>
      </c>
      <c r="J82" s="47">
        <f>(J17+J18)/(J71+J72)</f>
        <v>18.78844039802545</v>
      </c>
      <c r="L82" s="47">
        <f>(L17+L18)/(L71+L72)</f>
        <v>23.71395792223019</v>
      </c>
      <c r="M82" s="4"/>
      <c r="N82" s="47">
        <f>(N17+N18)/(N71+N72)</f>
        <v>21.018120159064512</v>
      </c>
      <c r="P82" s="47">
        <f>(P17+P18)/(P71+P72)</f>
        <v>21.605707609668162</v>
      </c>
      <c r="R82" s="47">
        <f>(R17+R18)/(R71+R72)</f>
        <v>20.51686270079687</v>
      </c>
      <c r="S82" s="3"/>
      <c r="T82" s="47">
        <f>(T17+T18)/(T71+T72)</f>
        <v>21.28301732975951</v>
      </c>
      <c r="U82" s="67"/>
      <c r="V82" s="47">
        <f>(V17+V18)/(V71+V72)</f>
        <v>24.829790038137443</v>
      </c>
      <c r="W82" s="48"/>
      <c r="X82" s="47">
        <f>(X17+X18)/(X71+X72)</f>
        <v>29.28573492496343</v>
      </c>
      <c r="Y82" s="48"/>
      <c r="Z82" s="47">
        <f>(Z17+Z18)/(Z71+Z72)</f>
        <v>29.409407770894198</v>
      </c>
      <c r="AA82" s="48"/>
      <c r="AB82" s="47">
        <f>(AB17+AB18)/(AB71+AB72)</f>
        <v>34.08772830422365</v>
      </c>
      <c r="AC82" s="48"/>
      <c r="AD82" s="47">
        <f>(AD17+AD18)/(AD71+AD72)</f>
        <v>29.51730662770331</v>
      </c>
      <c r="AF82" s="47">
        <f>(AF17+AF18)/(AF71+AF72)</f>
        <v>33.840867618382724</v>
      </c>
      <c r="AH82" s="47">
        <f>(AH17+AH18)/(AH71+AH72)</f>
        <v>32.848368968533094</v>
      </c>
      <c r="AJ82" s="47">
        <f>(AJ17+AJ18)/(AJ71+AJ72)</f>
        <v>40.30114151114332</v>
      </c>
      <c r="AL82" s="47">
        <f>(AL17+AL18)/(AL71+AL72)</f>
        <v>48.049848125494115</v>
      </c>
      <c r="AN82" s="47">
        <f>(AN17+AN18)/(AN71+AN72)</f>
        <v>34.91459936035958</v>
      </c>
    </row>
    <row r="83" spans="1:40" s="2" customFormat="1" ht="12.75">
      <c r="A83" s="2" t="s">
        <v>54</v>
      </c>
      <c r="B83" s="2" t="s">
        <v>7</v>
      </c>
      <c r="D83" s="26">
        <f>D17+D18+D26+D27</f>
        <v>47958968</v>
      </c>
      <c r="F83" s="26">
        <f>F17+F18+F26+F27</f>
        <v>28041646</v>
      </c>
      <c r="H83" s="26">
        <f>H17+H18+H26+H27</f>
        <v>27409255</v>
      </c>
      <c r="J83" s="26">
        <f>J17+J18+J26+J27</f>
        <v>28644954</v>
      </c>
      <c r="L83" s="26">
        <f>L17+L18+L26+L27</f>
        <v>41205428</v>
      </c>
      <c r="M83" s="25"/>
      <c r="N83" s="26">
        <f>N17+N18+N26+N27</f>
        <v>32934286</v>
      </c>
      <c r="O83" s="26"/>
      <c r="P83" s="26">
        <f>P17+P18+P26+P27</f>
        <v>22842307</v>
      </c>
      <c r="Q83" s="26"/>
      <c r="R83" s="26">
        <f>R17+R18+R26+R27</f>
        <v>16547756</v>
      </c>
      <c r="S83" s="3"/>
      <c r="T83" s="26">
        <f>T17+T18+T26+T27</f>
        <v>9535245</v>
      </c>
      <c r="U83" s="3"/>
      <c r="V83" s="26">
        <f>V17+V18+V26+V27</f>
        <v>10805137</v>
      </c>
      <c r="X83" s="26">
        <f>X17+X18+X26+X27</f>
        <v>9380237</v>
      </c>
      <c r="Z83" s="26">
        <f>Z17+Z18+Z26+Z27</f>
        <v>8574600</v>
      </c>
      <c r="AB83" s="26">
        <f>AB17+AB18+AB26+AB27</f>
        <v>8582463</v>
      </c>
      <c r="AD83" s="26">
        <f>AD17+AD18+AD26+AD27</f>
        <v>6832996</v>
      </c>
      <c r="AF83" s="26">
        <f>AF17+AF18+AF26+AF27</f>
        <v>6809888</v>
      </c>
      <c r="AH83" s="26">
        <f>AH17+AH18+AH26+AH27</f>
        <v>4578181</v>
      </c>
      <c r="AJ83" s="26">
        <f>AJ17+AJ18+AJ26+AJ27</f>
        <v>3365453</v>
      </c>
      <c r="AL83" s="26">
        <f>AL17+AL18+AL26+AL27</f>
        <v>2746726</v>
      </c>
      <c r="AN83" s="26">
        <f>AN17+AN18+AN26+AN27</f>
        <v>1821594</v>
      </c>
    </row>
    <row r="84" spans="1:40" s="2" customFormat="1" ht="12.75">
      <c r="A84" s="2" t="s">
        <v>104</v>
      </c>
      <c r="B84" s="2" t="s">
        <v>7</v>
      </c>
      <c r="D84" s="26">
        <f>D83/D78</f>
        <v>5550806.481481481</v>
      </c>
      <c r="F84" s="26">
        <f>F83/F78</f>
        <v>5007436.785714286</v>
      </c>
      <c r="H84" s="26">
        <f>H83/H78</f>
        <v>4420847.580645161</v>
      </c>
      <c r="J84" s="26">
        <f>J83/J78</f>
        <v>4475774.0625</v>
      </c>
      <c r="L84" s="26">
        <f>L83/L78</f>
        <v>5803581.408450704</v>
      </c>
      <c r="M84" s="25"/>
      <c r="N84" s="26">
        <f>N83/N78</f>
        <v>4843277.352941177</v>
      </c>
      <c r="O84" s="26"/>
      <c r="P84" s="26">
        <f>P83/P78</f>
        <v>4078983.392857143</v>
      </c>
      <c r="Q84" s="26"/>
      <c r="R84" s="26">
        <f>R83/R78</f>
        <v>2903115.087719298</v>
      </c>
      <c r="S84" s="3"/>
      <c r="T84" s="26">
        <f>T83/T78</f>
        <v>2724355.714285714</v>
      </c>
      <c r="U84" s="3"/>
      <c r="V84" s="26">
        <f>V83/V78</f>
        <v>2843457.105263158</v>
      </c>
      <c r="X84" s="26">
        <f>X83/X78</f>
        <v>2758893.2352941176</v>
      </c>
      <c r="Z84" s="26">
        <f>Z83/Z78</f>
        <v>2091365.8536585367</v>
      </c>
      <c r="AB84" s="26">
        <f>AB83/AB78</f>
        <v>2682019.6875</v>
      </c>
      <c r="AD84" s="26">
        <f>AD83/AD78</f>
        <v>1752050.2564102565</v>
      </c>
      <c r="AF84" s="26">
        <f>AF83/AF78</f>
        <v>1840510.2702702703</v>
      </c>
      <c r="AH84" s="26">
        <f>AH83/AH78</f>
        <v>1308051.7142857143</v>
      </c>
      <c r="AJ84" s="26">
        <f>AJ83/AJ78</f>
        <v>1051704.0625</v>
      </c>
      <c r="AL84" s="26">
        <f>AL83/AL78</f>
        <v>886040.6451612903</v>
      </c>
      <c r="AN84" s="26">
        <f>AN83/AN78</f>
        <v>520455.4285714286</v>
      </c>
    </row>
    <row r="85" spans="1:40" s="2" customFormat="1" ht="12.75">
      <c r="A85" s="2" t="s">
        <v>55</v>
      </c>
      <c r="B85" s="2" t="s">
        <v>7</v>
      </c>
      <c r="D85" s="26">
        <v>404684</v>
      </c>
      <c r="F85" s="26">
        <v>329532</v>
      </c>
      <c r="H85" s="26">
        <v>482967</v>
      </c>
      <c r="J85" s="26">
        <v>561050</v>
      </c>
      <c r="L85" s="26">
        <v>754684</v>
      </c>
      <c r="M85" s="4"/>
      <c r="N85" s="26">
        <v>473165</v>
      </c>
      <c r="O85" s="26"/>
      <c r="P85" s="26">
        <v>390981</v>
      </c>
      <c r="Q85" s="26"/>
      <c r="R85" s="26">
        <v>287209</v>
      </c>
      <c r="S85" s="3"/>
      <c r="T85" s="26">
        <v>239541</v>
      </c>
      <c r="U85" s="53"/>
      <c r="V85" s="26">
        <v>291548</v>
      </c>
      <c r="W85" s="26"/>
      <c r="X85" s="26">
        <v>222983</v>
      </c>
      <c r="Y85" s="26"/>
      <c r="Z85" s="26">
        <v>175695</v>
      </c>
      <c r="AA85" s="26"/>
      <c r="AB85" s="26">
        <v>186267</v>
      </c>
      <c r="AC85" s="26"/>
      <c r="AD85" s="26">
        <v>100615</v>
      </c>
      <c r="AF85" s="26">
        <v>104371</v>
      </c>
      <c r="AG85" s="26"/>
      <c r="AH85" s="26">
        <v>55244</v>
      </c>
      <c r="AI85" s="26"/>
      <c r="AJ85" s="26">
        <v>39894</v>
      </c>
      <c r="AK85" s="26"/>
      <c r="AL85" s="26">
        <v>60478</v>
      </c>
      <c r="AM85" s="26"/>
      <c r="AN85" s="26">
        <v>29286</v>
      </c>
    </row>
    <row r="86" spans="1:40" s="2" customFormat="1" ht="12.75">
      <c r="A86" s="2" t="s">
        <v>56</v>
      </c>
      <c r="B86" s="2" t="s">
        <v>7</v>
      </c>
      <c r="D86" s="26">
        <v>1796440</v>
      </c>
      <c r="F86" s="26">
        <v>1334509</v>
      </c>
      <c r="H86" s="26">
        <v>1584363</v>
      </c>
      <c r="J86" s="26">
        <v>1572169</v>
      </c>
      <c r="L86" s="26">
        <v>1194536</v>
      </c>
      <c r="M86" s="4"/>
      <c r="N86" s="26">
        <v>970789</v>
      </c>
      <c r="O86" s="26"/>
      <c r="P86" s="26">
        <v>771778</v>
      </c>
      <c r="Q86" s="26"/>
      <c r="R86" s="26">
        <v>574768</v>
      </c>
      <c r="S86" s="3"/>
      <c r="T86" s="26">
        <v>318340</v>
      </c>
      <c r="U86" s="53"/>
      <c r="V86" s="26">
        <v>185054</v>
      </c>
      <c r="W86" s="26"/>
      <c r="X86" s="26">
        <v>152283</v>
      </c>
      <c r="Y86" s="26"/>
      <c r="Z86" s="26">
        <v>155364</v>
      </c>
      <c r="AA86" s="26"/>
      <c r="AB86" s="26">
        <v>156032</v>
      </c>
      <c r="AC86" s="26"/>
      <c r="AD86" s="26">
        <v>164060</v>
      </c>
      <c r="AF86" s="26">
        <v>227577</v>
      </c>
      <c r="AG86" s="26"/>
      <c r="AH86" s="26">
        <v>222082</v>
      </c>
      <c r="AI86" s="26"/>
      <c r="AJ86" s="26">
        <v>188982</v>
      </c>
      <c r="AK86" s="26"/>
      <c r="AL86" s="26">
        <v>199916</v>
      </c>
      <c r="AM86" s="26"/>
      <c r="AN86" s="26">
        <v>150770</v>
      </c>
    </row>
    <row r="87" spans="1:40" s="2" customFormat="1" ht="12.75">
      <c r="A87" s="2" t="s">
        <v>57</v>
      </c>
      <c r="B87" s="2" t="s">
        <v>7</v>
      </c>
      <c r="D87" s="26">
        <f>(D21+D26+D27+D34)-(D22+D23+D24+D25+D30+D31+D85+D86+D35)</f>
        <v>2959372</v>
      </c>
      <c r="F87" s="26">
        <f>(F21+F26+F27+F34)-(F22+F23+F24+F25+F30+F31+F85+F86+F35)</f>
        <v>-1505570</v>
      </c>
      <c r="H87" s="26">
        <f>(H21+H26+H27+H34)-(H22+H23+H24+H25+H30+H31+H85+H86+H35)</f>
        <v>-4224740</v>
      </c>
      <c r="J87" s="26">
        <f>(J21+J26+J27+J34)-(J22+J23+J24+J25+J30+J31+J85+J86+J35)</f>
        <v>-250015</v>
      </c>
      <c r="L87" s="26">
        <f>(L21+L26+L27+L34)-(L22+L23+L24+L25+L30+L31+L85+L86+L35)</f>
        <v>10531950</v>
      </c>
      <c r="M87" s="25"/>
      <c r="N87" s="26">
        <f>(N21+N26+N27+N34)-(N22+N23+N24+N25+N30+N31+N85+N86+N35)</f>
        <v>4314444</v>
      </c>
      <c r="O87" s="26"/>
      <c r="P87" s="26">
        <f>(P21+P26+P27+P34)-(P22+P23+P24+P25+P30+P31+P85+P86+P35)</f>
        <v>2321184</v>
      </c>
      <c r="Q87" s="26"/>
      <c r="R87" s="26">
        <f>(R21+R26+R27+R34)-(R22+R23+R24+R25+R30+R31+R85+R86+R35)</f>
        <v>1662178</v>
      </c>
      <c r="S87" s="3"/>
      <c r="T87" s="26">
        <f>(T21+T26+T27+T34)-(T22+T23+T24+T25+T30+T31+T85+T86+T35)</f>
        <v>778109</v>
      </c>
      <c r="U87" s="3"/>
      <c r="V87" s="26">
        <f>(V21+V26+V27+V34)-(V22+V23+V24+V25+V30+V31+V85+V86+V35)</f>
        <v>1720576</v>
      </c>
      <c r="X87" s="26">
        <f>(X21+X26+X27+X34)-(X22+X23+X24+X25+X30+X31+X85+X86+X35)</f>
        <v>1830068</v>
      </c>
      <c r="Z87" s="26">
        <f>(Z21+Z26+Z27+Z34)-(Z22+Z23+Z24+Z25+Z30+Z31+Z85+Z86+Z35)</f>
        <v>956474</v>
      </c>
      <c r="AB87" s="26">
        <f>(AB21+AB26+AB27+AB34)-(AB22+AB23+AB24+AB25+AB30+AB31+AB85+AB86+AB35)</f>
        <v>1725043</v>
      </c>
      <c r="AD87" s="26">
        <f>(AD21+AD26+AD27+AD34)-(AD22+AD23+AD24+AD25+AD30+AD31+AD85+AD86+AD35)</f>
        <v>-538514</v>
      </c>
      <c r="AF87" s="26">
        <f>(AF21+AF26+AF27+AF34)-(AF22+AF23+AF24+AF25+AF30+AF31+AF85+AF86+AF35)</f>
        <v>1057103</v>
      </c>
      <c r="AH87" s="26">
        <f>(AH21+AH26+AH27+AH34)-(AH22+AH23+AH24+AH25+AH30+AH31+AH85+AH86+AH35)</f>
        <v>-285038</v>
      </c>
      <c r="AJ87" s="26">
        <f>(AJ21+AJ26+AJ27+AJ34)-(AJ22+AJ23+AJ24+AJ25+AJ30+AJ31+AJ85+AJ86+AJ35)</f>
        <v>-397585</v>
      </c>
      <c r="AL87" s="26">
        <f>(AL21+AL26+AL27+AL34)-(AL22+AL23+AL24+AL25+AL30+AL31+AL85+AL86+AL35)</f>
        <v>-23824</v>
      </c>
      <c r="AN87" s="26">
        <f>(AN21+AN26+AN27+AN34)-(AN22+AN23+AN24+AN25+AN30+AN31+AN85+AN86+AN35)</f>
        <v>-739478</v>
      </c>
    </row>
    <row r="88" spans="1:40" s="2" customFormat="1" ht="12.75">
      <c r="A88" s="14" t="s">
        <v>105</v>
      </c>
      <c r="B88" s="14" t="s">
        <v>7</v>
      </c>
      <c r="D88" s="49">
        <f>D87/D78</f>
        <v>342519.90740740736</v>
      </c>
      <c r="F88" s="49">
        <f>F87/F78</f>
        <v>-268851.78571428574</v>
      </c>
      <c r="H88" s="49">
        <f>H87/H78</f>
        <v>-681409.6774193548</v>
      </c>
      <c r="J88" s="49">
        <f>J87/J78</f>
        <v>-39064.84375</v>
      </c>
      <c r="L88" s="49">
        <f>L87/L78</f>
        <v>1483373.2394366197</v>
      </c>
      <c r="M88" s="25"/>
      <c r="N88" s="49">
        <f>N87/N78</f>
        <v>634477.0588235294</v>
      </c>
      <c r="O88" s="49"/>
      <c r="P88" s="49">
        <f>P87/P78</f>
        <v>414497.1428571429</v>
      </c>
      <c r="Q88" s="49"/>
      <c r="R88" s="49">
        <f>R87/R78</f>
        <v>291610.17543859646</v>
      </c>
      <c r="S88" s="3"/>
      <c r="T88" s="49">
        <f>T87/T78</f>
        <v>222316.85714285713</v>
      </c>
      <c r="U88" s="3"/>
      <c r="V88" s="49">
        <f>V87/V78</f>
        <v>452783.15789473685</v>
      </c>
      <c r="X88" s="49">
        <f>X87/X78</f>
        <v>538255.2941176471</v>
      </c>
      <c r="Z88" s="49">
        <f>Z87/Z78</f>
        <v>233286.34146341466</v>
      </c>
      <c r="AB88" s="49">
        <f>AB87/AB78</f>
        <v>539075.9375</v>
      </c>
      <c r="AD88" s="49">
        <f>AD87/AD78</f>
        <v>-138080.5128205128</v>
      </c>
      <c r="AF88" s="49">
        <f>AF87/AF78</f>
        <v>285703.5135135135</v>
      </c>
      <c r="AH88" s="49">
        <f>AH87/AH78</f>
        <v>-81439.42857142857</v>
      </c>
      <c r="AJ88" s="49">
        <f>AJ87/AJ78</f>
        <v>-124245.3125</v>
      </c>
      <c r="AL88" s="49">
        <f>AL87/AL78</f>
        <v>-7685.1612903225805</v>
      </c>
      <c r="AN88" s="49">
        <f>AN87/AN78</f>
        <v>-211279.42857142858</v>
      </c>
    </row>
    <row r="89" spans="1:21" s="2" customFormat="1" ht="12.75">
      <c r="A89" s="17" t="s">
        <v>58</v>
      </c>
      <c r="B89" s="4"/>
      <c r="H89" s="25"/>
      <c r="J89" s="25"/>
      <c r="L89" s="25"/>
      <c r="M89" s="4"/>
      <c r="N89" s="25"/>
      <c r="O89" s="26"/>
      <c r="P89" s="25"/>
      <c r="Q89" s="26"/>
      <c r="S89" s="3"/>
      <c r="U89" s="3"/>
    </row>
    <row r="90" spans="1:21" s="2" customFormat="1" ht="12.75">
      <c r="A90" s="17" t="s">
        <v>59</v>
      </c>
      <c r="M90" s="4"/>
      <c r="S90" s="3"/>
      <c r="U90" s="3"/>
    </row>
    <row r="91" spans="1:40" s="2" customFormat="1" ht="12.75">
      <c r="A91" s="50" t="s">
        <v>106</v>
      </c>
      <c r="B91" s="4"/>
      <c r="C91" s="3"/>
      <c r="D91" s="3"/>
      <c r="E91" s="3"/>
      <c r="F91" s="3"/>
      <c r="G91" s="3"/>
      <c r="H91" s="51"/>
      <c r="I91" s="3"/>
      <c r="J91" s="51"/>
      <c r="K91" s="3"/>
      <c r="L91" s="51"/>
      <c r="M91" s="51"/>
      <c r="N91" s="51"/>
      <c r="O91" s="52"/>
      <c r="P91" s="51"/>
      <c r="Q91" s="52"/>
      <c r="R91" s="51"/>
      <c r="S91" s="3"/>
      <c r="T91" s="25"/>
      <c r="U91" s="3"/>
      <c r="V91" s="25"/>
      <c r="W91" s="3"/>
      <c r="X91" s="25"/>
      <c r="Z91" s="25"/>
      <c r="AB91" s="25"/>
      <c r="AD91" s="25"/>
      <c r="AF91" s="25"/>
      <c r="AH91" s="25"/>
      <c r="AJ91" s="25"/>
      <c r="AL91" s="25"/>
      <c r="AN91" s="25"/>
    </row>
    <row r="92" spans="4:21" s="2" customFormat="1" ht="12.75">
      <c r="D92" s="26"/>
      <c r="F92" s="26"/>
      <c r="G92" s="26"/>
      <c r="H92" s="26"/>
      <c r="I92" s="26"/>
      <c r="J92" s="26"/>
      <c r="K92" s="26"/>
      <c r="L92" s="26"/>
      <c r="M92" s="25"/>
      <c r="N92" s="26"/>
      <c r="O92" s="26"/>
      <c r="P92" s="26"/>
      <c r="Q92" s="26"/>
      <c r="R92" s="26"/>
      <c r="S92" s="53"/>
      <c r="T92" s="26"/>
      <c r="U92" s="3"/>
    </row>
    <row r="93" spans="1:21" s="2" customFormat="1" ht="15">
      <c r="A93" s="6" t="s">
        <v>60</v>
      </c>
      <c r="M93" s="4"/>
      <c r="S93" s="3"/>
      <c r="U93" s="3"/>
    </row>
    <row r="94" spans="1:21" s="2" customFormat="1" ht="12.75">
      <c r="A94" s="23" t="s">
        <v>162</v>
      </c>
      <c r="M94" s="4"/>
      <c r="S94" s="3"/>
      <c r="U94" s="3"/>
    </row>
    <row r="95" spans="1:40" s="13" customFormat="1" ht="12.75">
      <c r="A95" s="7"/>
      <c r="B95" s="8"/>
      <c r="C95" s="9"/>
      <c r="D95" s="10">
        <v>2004</v>
      </c>
      <c r="E95" s="9"/>
      <c r="F95" s="10">
        <v>2003</v>
      </c>
      <c r="G95" s="9"/>
      <c r="H95" s="10">
        <v>2002</v>
      </c>
      <c r="I95" s="9"/>
      <c r="J95" s="10">
        <v>2001</v>
      </c>
      <c r="K95" s="9"/>
      <c r="L95" s="10">
        <v>2000</v>
      </c>
      <c r="M95" s="9"/>
      <c r="N95" s="10">
        <v>1999</v>
      </c>
      <c r="O95" s="11"/>
      <c r="P95" s="10">
        <v>1998</v>
      </c>
      <c r="Q95" s="11"/>
      <c r="R95" s="10">
        <v>1997</v>
      </c>
      <c r="S95" s="12"/>
      <c r="T95" s="10">
        <v>1996</v>
      </c>
      <c r="U95" s="12"/>
      <c r="V95" s="10">
        <v>1995</v>
      </c>
      <c r="X95" s="10">
        <v>1994</v>
      </c>
      <c r="Z95" s="10">
        <v>1993</v>
      </c>
      <c r="AB95" s="10">
        <v>1992</v>
      </c>
      <c r="AD95" s="10">
        <v>1991</v>
      </c>
      <c r="AF95" s="10">
        <v>1990</v>
      </c>
      <c r="AH95" s="10">
        <v>1989</v>
      </c>
      <c r="AJ95" s="10">
        <v>1988</v>
      </c>
      <c r="AL95" s="10">
        <v>1987</v>
      </c>
      <c r="AN95" s="10">
        <v>1986</v>
      </c>
    </row>
    <row r="96" spans="1:40" s="2" customFormat="1" ht="12.75">
      <c r="A96" s="2" t="s">
        <v>61</v>
      </c>
      <c r="B96" s="2" t="s">
        <v>62</v>
      </c>
      <c r="D96" s="45">
        <f>((D33+D34)/D54)*100</f>
        <v>3.947412444515376</v>
      </c>
      <c r="F96" s="45">
        <f>((F33+F34)/F54)*100</f>
        <v>-1.5344716871832111</v>
      </c>
      <c r="H96" s="45">
        <f>((H33+H34)/H54)*100</f>
        <v>-7.492971705759607</v>
      </c>
      <c r="J96" s="45">
        <f>((J33+J34)/J54)*100</f>
        <v>0.9558431424070498</v>
      </c>
      <c r="L96" s="45">
        <f>((L33+L34)/L54)*100</f>
        <v>21.638932434190796</v>
      </c>
      <c r="M96" s="16"/>
      <c r="N96" s="45">
        <f>((N33+N34)/N54)*100</f>
        <v>13.213422818095891</v>
      </c>
      <c r="O96" s="45"/>
      <c r="P96" s="45">
        <f>((P33+P34)/P54)*100</f>
        <v>7.485366991164068</v>
      </c>
      <c r="Q96" s="45"/>
      <c r="R96" s="45">
        <f>((R33+R34)/R54)*100</f>
        <v>5.298288655355584</v>
      </c>
      <c r="S96" s="3"/>
      <c r="T96" s="45">
        <f>((T33+T34)/T54)*100</f>
        <v>5.3464687547439125</v>
      </c>
      <c r="U96" s="3"/>
      <c r="V96" s="45">
        <f>((V33+V34)/V54)*100</f>
        <v>12.466763999558822</v>
      </c>
      <c r="X96" s="45">
        <f>((X33+X34)/X54)*100</f>
        <v>17.758711562978085</v>
      </c>
      <c r="Z96" s="45">
        <f>((Z33+Z34)/Z54)*100</f>
        <v>9.88260278163539</v>
      </c>
      <c r="AB96" s="45">
        <f>((AB33+AB34)/AB54)*100</f>
        <v>21.509848964506155</v>
      </c>
      <c r="AD96" s="45">
        <f>((AD33+AD34)/AD54)*100</f>
        <v>-3.351492248696962</v>
      </c>
      <c r="AF96" s="45">
        <f>((AF33+AF34)/AF54)*100</f>
        <v>17.362935263144674</v>
      </c>
      <c r="AH96" s="45">
        <f>((AH33+AH34)/AH54)*100</f>
        <v>2.2118924839708747</v>
      </c>
      <c r="AJ96" s="45">
        <f>((AJ33+AJ34)/AJ54)*100</f>
        <v>-0.22278577056541474</v>
      </c>
      <c r="AL96" s="45">
        <f>((AL33+AL34)/AL54)*100</f>
        <v>5.492085694774998</v>
      </c>
      <c r="AN96" s="45">
        <f>((AN33+AN34)/AN54)*100</f>
        <v>-11.64100490043151</v>
      </c>
    </row>
    <row r="97" spans="1:40" s="2" customFormat="1" ht="12.75">
      <c r="A97" s="2" t="s">
        <v>63</v>
      </c>
      <c r="B97" s="2" t="s">
        <v>62</v>
      </c>
      <c r="D97" s="45">
        <f>(D33/D21)*100</f>
        <v>3.601968418480866</v>
      </c>
      <c r="F97" s="45">
        <f>(F33/F21)*100</f>
        <v>-3.2427621563477658</v>
      </c>
      <c r="H97" s="45">
        <f>(H33/H21)*100</f>
        <v>-15.154198343157429</v>
      </c>
      <c r="J97" s="45">
        <f>(J33/J21)*100</f>
        <v>-0.42936244859627826</v>
      </c>
      <c r="L97" s="45">
        <f>(L33/L21)*100</f>
        <v>28.25904773516601</v>
      </c>
      <c r="M97" s="16"/>
      <c r="N97" s="45">
        <f>(N33/N21)*100</f>
        <v>12.163753850332249</v>
      </c>
      <c r="O97" s="45"/>
      <c r="P97" s="45">
        <f>(P33/P21)*100</f>
        <v>11.310669294633868</v>
      </c>
      <c r="Q97" s="45"/>
      <c r="R97" s="45">
        <f>(R33/R21)*100</f>
        <v>7.94818923050652</v>
      </c>
      <c r="S97" s="3"/>
      <c r="T97" s="45">
        <f>(T33/T21)*100</f>
        <v>5.690986141128843</v>
      </c>
      <c r="U97" s="3"/>
      <c r="V97" s="45">
        <f>(V33/V21)*100</f>
        <v>16.912435298199725</v>
      </c>
      <c r="X97" s="45">
        <f>(X33/X21)*100</f>
        <v>20.92854752310144</v>
      </c>
      <c r="Z97" s="45">
        <f>(Z33/Z21)*100</f>
        <v>10.541670787192256</v>
      </c>
      <c r="AB97" s="45">
        <f>(AB33/AB21)*100</f>
        <v>21.274793653049187</v>
      </c>
      <c r="AD97" s="45">
        <f>(AD33/AD21)*100</f>
        <v>-4.736886644439051</v>
      </c>
      <c r="AF97" s="45">
        <f>(AF33/AF21)*100</f>
        <v>18.72809772563532</v>
      </c>
      <c r="AH97" s="45">
        <f>(AH33/AH21)*100</f>
        <v>1.3053743799492379</v>
      </c>
      <c r="AJ97" s="45">
        <f>(AJ33/AJ21)*100</f>
        <v>-1.9537917937934797</v>
      </c>
      <c r="AL97" s="45">
        <f>(AL33/AL21)*100</f>
        <v>8.855625547065342</v>
      </c>
      <c r="AN97" s="45">
        <f>(AN33/AN21)*100</f>
        <v>-34.44256156936868</v>
      </c>
    </row>
    <row r="98" spans="1:40" s="2" customFormat="1" ht="12.75">
      <c r="A98" s="2" t="s">
        <v>131</v>
      </c>
      <c r="B98" s="2" t="s">
        <v>62</v>
      </c>
      <c r="D98" s="45">
        <f>((D33+D34)/D83)*100</f>
        <v>4.440399968573136</v>
      </c>
      <c r="F98" s="45">
        <f>((F33+F34)/F83)*100</f>
        <v>-2.2479243907436817</v>
      </c>
      <c r="H98" s="45">
        <f>((H33+H34)/H83)*100</f>
        <v>-11.56373640947191</v>
      </c>
      <c r="J98" s="45">
        <f>((J33+J34)/J83)*100</f>
        <v>1.5985887078052212</v>
      </c>
      <c r="L98" s="45">
        <f>((L33+L34)/L83)*100</f>
        <v>26.749975755621325</v>
      </c>
      <c r="M98" s="16"/>
      <c r="N98" s="45">
        <f>((N33+N34)/N83)*100</f>
        <v>15.473783157163329</v>
      </c>
      <c r="O98" s="45"/>
      <c r="P98" s="45">
        <f>((P33+P34)/P83)*100</f>
        <v>11.063843069791506</v>
      </c>
      <c r="Q98" s="45"/>
      <c r="R98" s="45">
        <f>((R33+R34)/R83)*100</f>
        <v>7.327223099011129</v>
      </c>
      <c r="S98" s="3"/>
      <c r="T98" s="45">
        <f>((T33+T34)/T83)*100</f>
        <v>7.110158155348918</v>
      </c>
      <c r="U98" s="3"/>
      <c r="V98" s="45">
        <f>((V33+V34)/V83)*100</f>
        <v>14.551143590312646</v>
      </c>
      <c r="X98" s="45">
        <f>((X33+X34)/X83)*100</f>
        <v>18.886601692473228</v>
      </c>
      <c r="Z98" s="45">
        <f>((Z33+Z34)/Z83)*100</f>
        <v>11.316796118769389</v>
      </c>
      <c r="AB98" s="45">
        <f>((AB33+AB34)/AB83)*100</f>
        <v>22.091851721353184</v>
      </c>
      <c r="AD98" s="45">
        <f>((AD33+AD34)/AD83)*100</f>
        <v>-4.206749133176721</v>
      </c>
      <c r="AF98" s="45">
        <f>((AF33+AF34)/AF83)*100</f>
        <v>21.521102843394782</v>
      </c>
      <c r="AH98" s="45">
        <f>((AH33+AH34)/AH83)*100</f>
        <v>3.3910411143639796</v>
      </c>
      <c r="AJ98" s="45">
        <f>((AJ33+AJ34)/AJ83)*100</f>
        <v>-0.37899801304608915</v>
      </c>
      <c r="AL98" s="45">
        <f>((AL33+AL34)/AL83)*100</f>
        <v>10.415126954781801</v>
      </c>
      <c r="AN98" s="45">
        <f>((AN33+AN34)/AN83)*100</f>
        <v>-28.4733041501015</v>
      </c>
    </row>
    <row r="99" spans="1:40" s="2" customFormat="1" ht="12.75">
      <c r="A99" s="2" t="s">
        <v>64</v>
      </c>
      <c r="B99" s="2" t="s">
        <v>62</v>
      </c>
      <c r="D99" s="45">
        <f>(D53/D62)*100</f>
        <v>146.1116451415517</v>
      </c>
      <c r="F99" s="45">
        <f>(F53/F62)*100</f>
        <v>132.31043627018065</v>
      </c>
      <c r="H99" s="45">
        <f>(H53/H62)*100</f>
        <v>106.49986839347125</v>
      </c>
      <c r="J99" s="45">
        <f>(J53/J62)*100</f>
        <v>129.00698380642322</v>
      </c>
      <c r="L99" s="45">
        <f>(L53/L62)*100</f>
        <v>150.65662269641095</v>
      </c>
      <c r="M99" s="16"/>
      <c r="N99" s="45">
        <f>(N53/N62)*100</f>
        <v>127.4581371276432</v>
      </c>
      <c r="O99" s="45"/>
      <c r="P99" s="45">
        <f>(P53/P62)*100</f>
        <v>137.61573318554812</v>
      </c>
      <c r="Q99" s="45"/>
      <c r="R99" s="45">
        <f>(R53/R62)*100</f>
        <v>116.70645030037056</v>
      </c>
      <c r="S99" s="3"/>
      <c r="T99" s="45">
        <f>(T53/T62)*100</f>
        <v>130.1104748511235</v>
      </c>
      <c r="U99" s="3"/>
      <c r="V99" s="45">
        <f>(V53/V62)*100</f>
        <v>151.5536760215441</v>
      </c>
      <c r="X99" s="45">
        <f>(X53/X62)*100</f>
        <v>158.61674567391086</v>
      </c>
      <c r="Z99" s="45">
        <f>(Z53/Z62)*100</f>
        <v>145.36359380260205</v>
      </c>
      <c r="AB99" s="45">
        <f>(AB53/AB62)*100</f>
        <v>170.87779027197774</v>
      </c>
      <c r="AD99" s="45">
        <f>(AD53/AD62)*100</f>
        <v>114.69214414937869</v>
      </c>
      <c r="AF99" s="45">
        <f>(AF53/AF62)*100</f>
        <v>148.52116975334897</v>
      </c>
      <c r="AH99" s="45">
        <f>(AH53/AH62)*100</f>
        <v>95.17579546303742</v>
      </c>
      <c r="AJ99" s="45">
        <f>(AJ53/AJ62)*100</f>
        <v>77.94493713926862</v>
      </c>
      <c r="AL99" s="45">
        <f>(AL53/AL62)*100</f>
        <v>97.54581274449431</v>
      </c>
      <c r="AN99" s="45">
        <f>(AN53/AN62)*100</f>
        <v>73.63040560689731</v>
      </c>
    </row>
    <row r="100" spans="1:40" s="2" customFormat="1" ht="12.75">
      <c r="A100" s="2" t="s">
        <v>65</v>
      </c>
      <c r="B100" s="2" t="s">
        <v>62</v>
      </c>
      <c r="D100" s="45">
        <f>((D53-D50-D49)/D62)*100</f>
        <v>33.678067769183095</v>
      </c>
      <c r="F100" s="45">
        <f>((F53-F50-F49)/F62)*100</f>
        <v>35.995541160231525</v>
      </c>
      <c r="H100" s="45">
        <f>((H53-H50-H49)/H62)*100</f>
        <v>24.848692159018768</v>
      </c>
      <c r="J100" s="45">
        <f>((J53-J50-J49)/J62)*100</f>
        <v>25.39015590165506</v>
      </c>
      <c r="L100" s="45">
        <f>((L53-L50-L49)/L62)*100</f>
        <v>45.38127743347452</v>
      </c>
      <c r="M100" s="16"/>
      <c r="N100" s="45">
        <f>((N53-N50-N49)/N62)*100</f>
        <v>42.397077195856944</v>
      </c>
      <c r="O100" s="45"/>
      <c r="P100" s="45">
        <f>((P53-P50-P49)/P62)*100</f>
        <v>47.29009984725214</v>
      </c>
      <c r="Q100" s="45"/>
      <c r="R100" s="45">
        <f>((R53-R50-R49)/R62)*100</f>
        <v>25.16672905158227</v>
      </c>
      <c r="S100" s="3"/>
      <c r="T100" s="45">
        <f>((T53-T50-T49)/T62)*100</f>
        <v>32.144812596439415</v>
      </c>
      <c r="U100" s="3"/>
      <c r="V100" s="45">
        <f>((V53-V50-V49)/V62)*100</f>
        <v>28.895284577025482</v>
      </c>
      <c r="X100" s="45">
        <f>((X53-X50-X49)/X62)*100</f>
        <v>38.17994771468998</v>
      </c>
      <c r="Z100" s="45">
        <f>((Z53-Z50-Z49)/Z62)*100</f>
        <v>52.73201986171574</v>
      </c>
      <c r="AB100" s="45">
        <f>((AB53-AB50-AB49)/AB62)*100</f>
        <v>62.13897067344215</v>
      </c>
      <c r="AD100" s="45">
        <f>((AD53-AD50-AD49)/AD62)*100</f>
        <v>33.5214652633803</v>
      </c>
      <c r="AF100" s="45">
        <f>((AF53-AF50-AF49)/AF62)*100</f>
        <v>34.79293123895975</v>
      </c>
      <c r="AH100" s="45">
        <f>((AH53-AH50-AH49)/AH62)*100</f>
        <v>16.998920513308565</v>
      </c>
      <c r="AJ100" s="45">
        <f>((AJ53-AJ50-AJ49)/AJ62)*100</f>
        <v>15.113510709112383</v>
      </c>
      <c r="AL100" s="45">
        <f>((AL53-AL50-AL49)/AL62)*100</f>
        <v>17.58142504342834</v>
      </c>
      <c r="AN100" s="45">
        <f>((AN53-AN50-AN49)/AN62)*100</f>
        <v>25.550533944840602</v>
      </c>
    </row>
    <row r="101" spans="1:40" s="2" customFormat="1" ht="12.75">
      <c r="A101" s="2" t="s">
        <v>66</v>
      </c>
      <c r="B101" s="2" t="s">
        <v>62</v>
      </c>
      <c r="D101" s="45">
        <f>((D33+D34)/D35)*100</f>
        <v>92.89080465786598</v>
      </c>
      <c r="F101" s="45">
        <f>((F33+F34)/F35)*100</f>
        <v>-25.663098926420957</v>
      </c>
      <c r="H101" s="45">
        <f>((H33+H34)/H35)*100</f>
        <v>-116.53456860979557</v>
      </c>
      <c r="J101" s="45">
        <f>((J33+J34)/J35)*100</f>
        <v>19.258219066316084</v>
      </c>
      <c r="L101" s="45">
        <f>((L33+L34)/L35)*100</f>
        <v>533.4507439311642</v>
      </c>
      <c r="M101" s="16"/>
      <c r="N101" s="45">
        <f>((N33+N34)/N35)*100</f>
        <v>206.39535707849106</v>
      </c>
      <c r="O101" s="45"/>
      <c r="P101" s="45">
        <f>((P33+P34)/P35)*100</f>
        <v>164.77363191053638</v>
      </c>
      <c r="Q101" s="45"/>
      <c r="R101" s="45">
        <f>((R33+R34)/R35)*100</f>
        <v>144.98728885508817</v>
      </c>
      <c r="S101" s="3"/>
      <c r="T101" s="45">
        <f>((T33+T34)/T35)*100</f>
        <v>120.1356279392846</v>
      </c>
      <c r="U101" s="3"/>
      <c r="V101" s="45">
        <f>((V33+V34)/V35)*100</f>
        <v>291.1284095685487</v>
      </c>
      <c r="X101" s="45">
        <f>((X33+X34)/X35)*100</f>
        <v>321.43086527941824</v>
      </c>
      <c r="Z101" s="45">
        <f>((Z33+Z34)/Z35)*100</f>
        <v>129.14194607917509</v>
      </c>
      <c r="AB101" s="45">
        <f>((AB33+AB34)/AB35)*100</f>
        <v>231.704053301006</v>
      </c>
      <c r="AD101" s="45">
        <f>((AD33+AD34)/AD35)*100</f>
        <v>-32.3076888493757</v>
      </c>
      <c r="AF101" s="45">
        <f>((AF33+AF34)/AF35)*100</f>
        <v>140.32731099236014</v>
      </c>
      <c r="AH101" s="45">
        <f>((AH33+AH34)/AH35)*100</f>
        <v>15.858721234309622</v>
      </c>
      <c r="AJ101" s="45">
        <f>((AJ33+AJ34)/AJ35)*100</f>
        <v>-1.4226885076215057</v>
      </c>
      <c r="AL101" s="45">
        <f>((AL33+AL34)/AL35)*100</f>
        <v>37.30715561873215</v>
      </c>
      <c r="AN101" s="45">
        <f>((AN33+AN34)/AN35)*100</f>
        <v>-74.76381709626921</v>
      </c>
    </row>
    <row r="102" spans="1:40" s="2" customFormat="1" ht="12.75">
      <c r="A102" s="2" t="s">
        <v>67</v>
      </c>
      <c r="B102" s="2" t="s">
        <v>62</v>
      </c>
      <c r="D102" s="45">
        <f>(D56/D54)*100</f>
        <v>11.508040862300078</v>
      </c>
      <c r="F102" s="45">
        <f>(F56/F54)*100</f>
        <v>10.404168627594842</v>
      </c>
      <c r="H102" s="45">
        <f>(H56/H54)*100</f>
        <v>4.429477259068911</v>
      </c>
      <c r="J102" s="45">
        <f>(J56/J54)*100</f>
        <v>12.612462095506496</v>
      </c>
      <c r="L102" s="45">
        <f>(L56/L54)*100</f>
        <v>26.701273697136042</v>
      </c>
      <c r="M102" s="16"/>
      <c r="N102" s="45">
        <f>(N56/N54)*100</f>
        <v>19.7451942604018</v>
      </c>
      <c r="O102" s="45"/>
      <c r="P102" s="45">
        <f>(P56/P54)*100</f>
        <v>24.224229427522943</v>
      </c>
      <c r="Q102" s="45"/>
      <c r="R102" s="45">
        <f>(R56/R54)*100</f>
        <v>24.546915394288675</v>
      </c>
      <c r="S102" s="3"/>
      <c r="T102" s="45">
        <f>(T56/T54)*100</f>
        <v>24.47918395833046</v>
      </c>
      <c r="U102" s="3"/>
      <c r="V102" s="45">
        <f>(V56/V54)*100</f>
        <v>31.425094838515438</v>
      </c>
      <c r="X102" s="45">
        <f>(X56/X54)*100</f>
        <v>29.993121487442753</v>
      </c>
      <c r="Z102" s="45">
        <f>(Z56/Z54)*100</f>
        <v>22.917826835640227</v>
      </c>
      <c r="AB102" s="45">
        <f>(AB56/AB54)*100</f>
        <v>34.98165504079954</v>
      </c>
      <c r="AD102" s="45">
        <f>(AD56/AD54)*100</f>
        <v>-16.67354772303105</v>
      </c>
      <c r="AF102" s="45">
        <f>(AF56/AF54)*100</f>
        <v>-17.02146111082941</v>
      </c>
      <c r="AH102" s="45">
        <f>(AH56/AH54)*100</f>
        <v>-29.384397814664815</v>
      </c>
      <c r="AJ102" s="45">
        <f>(AJ56/AJ54)*100</f>
        <v>-38.70589675770288</v>
      </c>
      <c r="AL102" s="45">
        <f>(AL56/AL54)*100</f>
        <v>-16.731687304263758</v>
      </c>
      <c r="AN102" s="45">
        <f>(AN56/AN54)*100</f>
        <v>-29.880602200503375</v>
      </c>
    </row>
    <row r="103" spans="1:40" s="2" customFormat="1" ht="12.75">
      <c r="A103" s="2" t="s">
        <v>68</v>
      </c>
      <c r="B103" s="2" t="s">
        <v>62</v>
      </c>
      <c r="D103" s="45">
        <f>(D62/D54)*100</f>
        <v>42.4676809857845</v>
      </c>
      <c r="F103" s="45">
        <f>(F62/F54)*100</f>
        <v>49.0414770480665</v>
      </c>
      <c r="H103" s="45">
        <f>(H62/H54)*100</f>
        <v>53.63781115091165</v>
      </c>
      <c r="J103" s="45">
        <f>(J62/J54)*100</f>
        <v>43.64253940020647</v>
      </c>
      <c r="L103" s="45">
        <f>(L62/L54)*100</f>
        <v>39.24814929958397</v>
      </c>
      <c r="M103" s="16"/>
      <c r="N103" s="45">
        <f>(N62/N54)*100</f>
        <v>49.38572588483182</v>
      </c>
      <c r="O103" s="45"/>
      <c r="P103" s="45">
        <f>(P62/P54)*100</f>
        <v>49.45774831064861</v>
      </c>
      <c r="Q103" s="45"/>
      <c r="R103" s="45">
        <f>(R62/R54)*100</f>
        <v>56.339575062297406</v>
      </c>
      <c r="S103" s="3"/>
      <c r="T103" s="45">
        <f>(T62/T54)*100</f>
        <v>57.5108363283645</v>
      </c>
      <c r="U103" s="3"/>
      <c r="V103" s="45">
        <f>(V62/V54)*100</f>
        <v>47.4554146185356</v>
      </c>
      <c r="X103" s="45">
        <f>(X62/X54)*100</f>
        <v>46.721810377993414</v>
      </c>
      <c r="Z103" s="45">
        <f>(Z62/Z54)*100</f>
        <v>49.24992147854175</v>
      </c>
      <c r="AB103" s="45">
        <f>(AB62/AB54)*100</f>
        <v>42.29252487015132</v>
      </c>
      <c r="AD103" s="45">
        <f>(AD62/AD54)*100</f>
        <v>66.2204998270311</v>
      </c>
      <c r="AF103" s="45">
        <f>(AF62/AF54)*100</f>
        <v>47.3504979885688</v>
      </c>
      <c r="AH103" s="45">
        <f>(AH62/AH54)*100</f>
        <v>74.92721675799775</v>
      </c>
      <c r="AJ103" s="45">
        <f>(AJ62/AJ54)*100</f>
        <v>82.54971720791703</v>
      </c>
      <c r="AL103" s="45">
        <f>(AL62/AL54)*100</f>
        <v>54.307440458649396</v>
      </c>
      <c r="AN103" s="45">
        <f>(AN62/AN54)*100</f>
        <v>76.54250025698424</v>
      </c>
    </row>
    <row r="104" spans="1:40" s="2" customFormat="1" ht="12.75">
      <c r="A104" s="14" t="s">
        <v>69</v>
      </c>
      <c r="B104" s="14" t="s">
        <v>62</v>
      </c>
      <c r="D104" s="15">
        <f>((D57+D58)/D54)*100</f>
        <v>46.024278151915425</v>
      </c>
      <c r="F104" s="15">
        <f>((F57+F58)/F54)*100</f>
        <v>40.55435432433866</v>
      </c>
      <c r="H104" s="15">
        <f>((H57+H58)/H54)*100</f>
        <v>41.93271159001944</v>
      </c>
      <c r="J104" s="15">
        <f>((J57+J58)/J54)*100</f>
        <v>43.74499850428703</v>
      </c>
      <c r="L104" s="15">
        <f>((L57+L58)/L54)*100</f>
        <v>34.05057700327998</v>
      </c>
      <c r="M104" s="16"/>
      <c r="N104" s="15">
        <f>((N57+N58)/N54)*100</f>
        <v>30.86907985476638</v>
      </c>
      <c r="O104" s="45"/>
      <c r="P104" s="15">
        <f>((P57+P58)/P54)*100</f>
        <v>26.31802226182845</v>
      </c>
      <c r="Q104" s="45"/>
      <c r="R104" s="15">
        <f>((R57+R58)/R54)*100</f>
        <v>19.113509543413908</v>
      </c>
      <c r="S104" s="3"/>
      <c r="T104" s="15">
        <f>((T57+T58)/T54)*100</f>
        <v>18.009979713305036</v>
      </c>
      <c r="U104" s="3"/>
      <c r="V104" s="15">
        <f>((V57+V58)/V54)*100</f>
        <v>21.119490542948967</v>
      </c>
      <c r="X104" s="15">
        <f>((X57+X58)/X54)*100</f>
        <v>23.285068134563833</v>
      </c>
      <c r="Z104" s="15">
        <f>((Z57+Z58)/Z54)*100</f>
        <v>27.832251685818026</v>
      </c>
      <c r="AB104" s="15">
        <f>((AB57+AB58)/AB54)*100</f>
        <v>22.725820089049147</v>
      </c>
      <c r="AD104" s="15">
        <f>((AD57+AD58)/AD54)*100</f>
        <v>50.45304789599994</v>
      </c>
      <c r="AF104" s="15">
        <f>((AF57+AF58)/AF54)*100</f>
        <v>69.67096312226062</v>
      </c>
      <c r="AH104" s="15">
        <f>((AH57+AH58)/AH54)*100</f>
        <v>54.45718105666707</v>
      </c>
      <c r="AJ104" s="15">
        <f>((AJ57+AJ58)/AJ54)*100</f>
        <v>56.156179549785854</v>
      </c>
      <c r="AL104" s="15">
        <f>((AL57+AL58)/AL54)*100</f>
        <v>62.42424684561436</v>
      </c>
      <c r="AN104" s="15">
        <f>((AN57+AN58)/AN54)*100</f>
        <v>53.33810194351912</v>
      </c>
    </row>
    <row r="105" spans="1:21" s="2" customFormat="1" ht="12.75">
      <c r="A105" s="4"/>
      <c r="B105" s="4"/>
      <c r="H105" s="16"/>
      <c r="J105" s="16"/>
      <c r="L105" s="16"/>
      <c r="M105" s="4"/>
      <c r="N105" s="16"/>
      <c r="O105" s="45"/>
      <c r="P105" s="16"/>
      <c r="Q105" s="45"/>
      <c r="S105" s="3"/>
      <c r="U105" s="3"/>
    </row>
    <row r="106" spans="1:21" s="2" customFormat="1" ht="15">
      <c r="A106" s="6" t="s">
        <v>138</v>
      </c>
      <c r="M106" s="4"/>
      <c r="S106" s="3"/>
      <c r="U106" s="3"/>
    </row>
    <row r="107" spans="1:21" s="2" customFormat="1" ht="12.75">
      <c r="A107" s="23" t="s">
        <v>162</v>
      </c>
      <c r="M107" s="4"/>
      <c r="S107" s="3"/>
      <c r="U107" s="3"/>
    </row>
    <row r="108" spans="1:40" s="13" customFormat="1" ht="12.75">
      <c r="A108" s="7"/>
      <c r="B108" s="8"/>
      <c r="C108" s="9"/>
      <c r="D108" s="10">
        <v>2004</v>
      </c>
      <c r="E108" s="9"/>
      <c r="F108" s="10">
        <v>2003</v>
      </c>
      <c r="G108" s="9"/>
      <c r="H108" s="10">
        <v>2002</v>
      </c>
      <c r="I108" s="9"/>
      <c r="J108" s="10">
        <v>2001</v>
      </c>
      <c r="K108" s="9"/>
      <c r="L108" s="10">
        <v>2000</v>
      </c>
      <c r="M108" s="9"/>
      <c r="N108" s="10">
        <v>1999</v>
      </c>
      <c r="O108" s="11"/>
      <c r="P108" s="10">
        <v>1998</v>
      </c>
      <c r="Q108" s="11"/>
      <c r="R108" s="10">
        <v>1997</v>
      </c>
      <c r="S108" s="12"/>
      <c r="T108" s="10">
        <v>1996</v>
      </c>
      <c r="U108" s="12"/>
      <c r="V108" s="10">
        <v>1995</v>
      </c>
      <c r="X108" s="10">
        <v>1994</v>
      </c>
      <c r="Z108" s="10">
        <v>1993</v>
      </c>
      <c r="AB108" s="10">
        <v>1992</v>
      </c>
      <c r="AD108" s="10">
        <v>1991</v>
      </c>
      <c r="AF108" s="10">
        <v>1990</v>
      </c>
      <c r="AH108" s="10">
        <v>1989</v>
      </c>
      <c r="AJ108" s="10">
        <v>1988</v>
      </c>
      <c r="AL108" s="10">
        <v>1987</v>
      </c>
      <c r="AN108" s="10">
        <v>1986</v>
      </c>
    </row>
    <row r="109" spans="1:40" s="2" customFormat="1" ht="12.75">
      <c r="A109" s="2" t="s">
        <v>107</v>
      </c>
      <c r="B109" s="2" t="s">
        <v>7</v>
      </c>
      <c r="D109" s="48">
        <f>D22/D73</f>
        <v>2.3298532190406425</v>
      </c>
      <c r="F109" s="48">
        <f>F22/F73</f>
        <v>1.8838325078772824</v>
      </c>
      <c r="H109" s="48">
        <f>H22/H73</f>
        <v>2.4770025230549404</v>
      </c>
      <c r="J109" s="48">
        <f>J22/J73</f>
        <v>2.745856575646116</v>
      </c>
      <c r="L109" s="48">
        <f>L22/L73</f>
        <v>2.7668640303430148</v>
      </c>
      <c r="M109" s="54"/>
      <c r="N109" s="48">
        <f>N22/N73</f>
        <v>2.990910491038836</v>
      </c>
      <c r="O109" s="48"/>
      <c r="P109" s="48">
        <f>P22/P73</f>
        <v>2.8700257430907588</v>
      </c>
      <c r="Q109" s="48"/>
      <c r="R109" s="48">
        <f>R22/R73</f>
        <v>3.380000921775801</v>
      </c>
      <c r="S109" s="3"/>
      <c r="T109" s="48">
        <f>T22/T73</f>
        <v>3.3503783814425057</v>
      </c>
      <c r="U109" s="3"/>
      <c r="V109" s="48">
        <f>V22/V73</f>
        <v>3.835154809109774</v>
      </c>
      <c r="X109" s="48">
        <f>X22/X73</f>
        <v>4.106100116280408</v>
      </c>
      <c r="Z109" s="48">
        <f>Z22/Z73</f>
        <v>4.851210061439971</v>
      </c>
      <c r="AB109" s="48">
        <f>AB22/AB73</f>
        <v>4.980110414566532</v>
      </c>
      <c r="AD109" s="48">
        <f>AD22/AD73</f>
        <v>4.345495473753033</v>
      </c>
      <c r="AF109" s="48">
        <f>AF22/AF73</f>
        <v>4.841512210362935</v>
      </c>
      <c r="AH109" s="48">
        <f>AH22/AH73</f>
        <v>4.732260601994309</v>
      </c>
      <c r="AJ109" s="48">
        <f>AJ22/AJ73</f>
        <v>10.748469157789431</v>
      </c>
      <c r="AL109" s="48">
        <f>AL22/AL73</f>
        <v>14.751047438843086</v>
      </c>
      <c r="AN109" s="48">
        <f>AN22/AN73</f>
        <v>15.944608199670789</v>
      </c>
    </row>
    <row r="110" spans="1:40" s="2" customFormat="1" ht="12.75">
      <c r="A110" s="2" t="s">
        <v>108</v>
      </c>
      <c r="B110" s="2" t="s">
        <v>7</v>
      </c>
      <c r="D110" s="48">
        <f>D23/D73</f>
        <v>8.507906788956149</v>
      </c>
      <c r="F110" s="48">
        <f>F23/F73</f>
        <v>8.510649493536159</v>
      </c>
      <c r="H110" s="48">
        <f>H23/H73</f>
        <v>8.747559437522845</v>
      </c>
      <c r="J110" s="48">
        <f>J23/J73</f>
        <v>8.115285119236109</v>
      </c>
      <c r="L110" s="48">
        <f>L23/L73</f>
        <v>7.117580197404307</v>
      </c>
      <c r="M110" s="54"/>
      <c r="N110" s="48">
        <f>N23/N73</f>
        <v>8.8359841345298</v>
      </c>
      <c r="O110" s="48"/>
      <c r="P110" s="48">
        <f>P23/P73</f>
        <v>9.080661975160666</v>
      </c>
      <c r="Q110" s="48"/>
      <c r="R110" s="48">
        <f>R23/R73</f>
        <v>9.179467444030925</v>
      </c>
      <c r="S110" s="3"/>
      <c r="T110" s="48">
        <f>T23/T73</f>
        <v>8.849331708324392</v>
      </c>
      <c r="U110" s="3"/>
      <c r="V110" s="48">
        <f>V23/V73</f>
        <v>8.415901821040277</v>
      </c>
      <c r="X110" s="48">
        <f>X23/X73</f>
        <v>9.77544641315235</v>
      </c>
      <c r="Z110" s="48">
        <f>Z23/Z73</f>
        <v>10.997720497983517</v>
      </c>
      <c r="AB110" s="48">
        <f>AB23/AB73</f>
        <v>10.330995621219758</v>
      </c>
      <c r="AD110" s="48">
        <f>AD23/AD73</f>
        <v>10.47732049689986</v>
      </c>
      <c r="AF110" s="48">
        <f>AF23/AF73</f>
        <v>12.500010078714762</v>
      </c>
      <c r="AH110" s="48">
        <f>AH23/AH73</f>
        <v>12.07110797492076</v>
      </c>
      <c r="AJ110" s="48">
        <f>AJ23/AJ73</f>
        <v>13.396853665776195</v>
      </c>
      <c r="AL110" s="48">
        <f>AL23/AL73</f>
        <v>10.83979253953237</v>
      </c>
      <c r="AN110" s="48">
        <f>AN23/AN73</f>
        <v>11.880182214906405</v>
      </c>
    </row>
    <row r="111" spans="1:40" s="2" customFormat="1" ht="12.75">
      <c r="A111" s="2" t="s">
        <v>109</v>
      </c>
      <c r="B111" s="2" t="s">
        <v>7</v>
      </c>
      <c r="D111" s="48">
        <f>(D24)/D73</f>
        <v>0.2952600655908743</v>
      </c>
      <c r="F111" s="48">
        <f>(F24)/F73</f>
        <v>0.2593247490459846</v>
      </c>
      <c r="H111" s="48">
        <f>(H24)/H73</f>
        <v>0.34095719692683735</v>
      </c>
      <c r="J111" s="48">
        <f>(J24)/J73</f>
        <v>0.30900543200253333</v>
      </c>
      <c r="L111" s="48">
        <f>(L24)/L73</f>
        <v>0.28556888581449846</v>
      </c>
      <c r="M111" s="54"/>
      <c r="N111" s="48">
        <f>(N24)/N73</f>
        <v>0.349424379992546</v>
      </c>
      <c r="O111" s="48"/>
      <c r="P111" s="48">
        <f>(P24)/P73</f>
        <v>0.2920554082735555</v>
      </c>
      <c r="Q111" s="48"/>
      <c r="R111" s="48">
        <f>(R24)/R73</f>
        <v>0.24865939231930315</v>
      </c>
      <c r="S111" s="3"/>
      <c r="T111" s="48">
        <f>(T24)/T73</f>
        <v>0.2675454401898183</v>
      </c>
      <c r="U111" s="3"/>
      <c r="V111" s="48">
        <f>(V24)/V73</f>
        <v>0.44546569027726063</v>
      </c>
      <c r="X111" s="48">
        <f>(X24)/X73</f>
        <v>0.6330144256783983</v>
      </c>
      <c r="Z111" s="48">
        <f>(Z24)/Z73</f>
        <v>0.895053515005862</v>
      </c>
      <c r="AB111" s="48">
        <f>(AB24)/AB73</f>
        <v>0.8638285975302419</v>
      </c>
      <c r="AD111" s="48">
        <f>(AD24)/AD73</f>
        <v>1.0439197342612543</v>
      </c>
      <c r="AF111" s="48">
        <f>(AF24)/AF73</f>
        <v>1.4116298289642104</v>
      </c>
      <c r="AH111" s="48">
        <f>(AH24)/AH73</f>
        <v>1.2576810957129305</v>
      </c>
      <c r="AJ111" s="48">
        <f>(AJ24)/AJ73</f>
        <v>2.0179413607730616</v>
      </c>
      <c r="AL111" s="48">
        <f>(AL24)/AL73</f>
        <v>2.9723273415326394</v>
      </c>
      <c r="AN111" s="48">
        <f>(AN24)/AN73</f>
        <v>3.2744707728821347</v>
      </c>
    </row>
    <row r="112" spans="1:40" s="2" customFormat="1" ht="12.75">
      <c r="A112" s="2" t="s">
        <v>110</v>
      </c>
      <c r="B112" s="2" t="s">
        <v>7</v>
      </c>
      <c r="D112" s="48">
        <f>D28/D73</f>
        <v>1.3856121001457617</v>
      </c>
      <c r="F112" s="48">
        <f>F28/F73</f>
        <v>1.0946777304542885</v>
      </c>
      <c r="H112" s="48">
        <f>H28/H73</f>
        <v>1.2842136380035225</v>
      </c>
      <c r="J112" s="48">
        <f>J28/J73</f>
        <v>1.3714028207439164</v>
      </c>
      <c r="L112" s="48">
        <f>L28/L73</f>
        <v>1.2006730477197538</v>
      </c>
      <c r="M112" s="54"/>
      <c r="N112" s="48">
        <f>N28/N73</f>
        <v>1.4491669561379354</v>
      </c>
      <c r="O112" s="48"/>
      <c r="P112" s="48">
        <f>P28/P73</f>
        <v>1.522073544459827</v>
      </c>
      <c r="Q112" s="48"/>
      <c r="R112" s="48">
        <f>R28/R73</f>
        <v>1.8332254087499569</v>
      </c>
      <c r="S112" s="3"/>
      <c r="T112" s="48">
        <f>T28/T73</f>
        <v>1.8532977289015398</v>
      </c>
      <c r="U112" s="3"/>
      <c r="V112" s="48">
        <f>V28/V73</f>
        <v>1.9148185165587717</v>
      </c>
      <c r="X112" s="48">
        <f>X28/X73</f>
        <v>2.1690037877479593</v>
      </c>
      <c r="Z112" s="48">
        <f>Z28/Z73</f>
        <v>2.934289830257897</v>
      </c>
      <c r="AB112" s="48">
        <f>AB28/AB73</f>
        <v>3.0659573462701615</v>
      </c>
      <c r="AD112" s="48">
        <f>AD28/AD73</f>
        <v>3.121495614169808</v>
      </c>
      <c r="AF112" s="48">
        <f>AF28/AF73</f>
        <v>3.7521644039952027</v>
      </c>
      <c r="AH112" s="48">
        <f>AH28/AH73</f>
        <v>3.5567868958656272</v>
      </c>
      <c r="AJ112" s="48">
        <f>AJ28/AJ73</f>
        <v>6.091839539153282</v>
      </c>
      <c r="AL112" s="48">
        <f>AL28/AL73</f>
        <v>8.818353831598865</v>
      </c>
      <c r="AN112" s="48">
        <f>AN28/AN73</f>
        <v>9.637867013742678</v>
      </c>
    </row>
    <row r="113" spans="1:40" s="2" customFormat="1" ht="12.75">
      <c r="A113" s="2" t="s">
        <v>111</v>
      </c>
      <c r="B113" s="2" t="s">
        <v>7</v>
      </c>
      <c r="D113" s="48">
        <f>D29/D73</f>
        <v>0.6930375978074421</v>
      </c>
      <c r="F113" s="48">
        <f>F29/F73</f>
        <v>0.7533278777493609</v>
      </c>
      <c r="H113" s="48">
        <f>H29/H73</f>
        <v>0.9266122167042943</v>
      </c>
      <c r="J113" s="48">
        <f>J29/J73</f>
        <v>0.9445381579908898</v>
      </c>
      <c r="L113" s="48">
        <f>L29/L73</f>
        <v>0.5896079847472313</v>
      </c>
      <c r="M113" s="54"/>
      <c r="N113" s="48">
        <f>N29/N73</f>
        <v>0.6385951764863544</v>
      </c>
      <c r="O113" s="48"/>
      <c r="P113" s="48">
        <f>P29/P73</f>
        <v>0.6504906540629332</v>
      </c>
      <c r="Q113" s="48"/>
      <c r="R113" s="48">
        <f>R29/R73</f>
        <v>0.6416711795273594</v>
      </c>
      <c r="S113" s="3"/>
      <c r="T113" s="48">
        <f>T29/T73</f>
        <v>0.6213796649836217</v>
      </c>
      <c r="U113" s="3"/>
      <c r="V113" s="48">
        <f>V29/V73</f>
        <v>0.6218951622561476</v>
      </c>
      <c r="X113" s="48">
        <f>X29/X73</f>
        <v>0.6657312425885631</v>
      </c>
      <c r="Z113" s="48">
        <f>Z29/Z73</f>
        <v>0.7395969785424252</v>
      </c>
      <c r="AB113" s="48">
        <f>AB29/AB73</f>
        <v>0.8308932396673387</v>
      </c>
      <c r="AD113" s="48">
        <f>AD29/AD73</f>
        <v>0.8423163502169878</v>
      </c>
      <c r="AF113" s="48">
        <f>AF29/AF73</f>
        <v>1.1253136999969764</v>
      </c>
      <c r="AH113" s="48">
        <f>AH29/AH73</f>
        <v>1.1628299747819448</v>
      </c>
      <c r="AJ113" s="48">
        <f>AJ29/AJ73</f>
        <v>2.049800468322285</v>
      </c>
      <c r="AL113" s="48">
        <f>AL29/AL73</f>
        <v>3.2999222867955127</v>
      </c>
      <c r="AN113" s="48">
        <f>AN29/AN73</f>
        <v>2.8604677870076176</v>
      </c>
    </row>
    <row r="114" spans="1:40" s="2" customFormat="1" ht="12.75">
      <c r="A114" s="2" t="s">
        <v>112</v>
      </c>
      <c r="B114" s="2" t="s">
        <v>7</v>
      </c>
      <c r="D114" s="48">
        <f>(D31+D30-D20)/D73</f>
        <v>2.019873667868398</v>
      </c>
      <c r="F114" s="48">
        <f>(F31+F30-F20)/F73</f>
        <v>1.8182572996909452</v>
      </c>
      <c r="H114" s="48">
        <f>(H31+H30-H20)/H73</f>
        <v>2.5577053292204597</v>
      </c>
      <c r="J114" s="48">
        <f>(J31+J30-J20)/J73</f>
        <v>2.167735001096144</v>
      </c>
      <c r="L114" s="48">
        <f>(L31+L30-L20)/L73</f>
        <v>2.0761018286867037</v>
      </c>
      <c r="M114" s="54"/>
      <c r="N114" s="48">
        <f>(N31+N30-N20)/N73</f>
        <v>2.405558915126135</v>
      </c>
      <c r="O114" s="48"/>
      <c r="P114" s="48">
        <f>(P31+P30-P20)/P73</f>
        <v>2.2822754763693083</v>
      </c>
      <c r="Q114" s="48"/>
      <c r="R114" s="48">
        <f>(R31+R30-R20)/R73</f>
        <v>0.6736879097581491</v>
      </c>
      <c r="S114" s="3"/>
      <c r="T114" s="48">
        <f>(T31+T30-T20)/T73</f>
        <v>1.5569556186303766</v>
      </c>
      <c r="U114" s="3"/>
      <c r="V114" s="48">
        <f>(V31+V30-V20)/V73</f>
        <v>2.9587342648663126</v>
      </c>
      <c r="X114" s="48">
        <f>(X31+X30-X20)/X73</f>
        <v>2.0506654462980234</v>
      </c>
      <c r="Z114" s="48">
        <f>(Z31+Z30-Z20)/Z73</f>
        <v>2.862078094432583</v>
      </c>
      <c r="AB114" s="48">
        <f>(AB31+AB30-AB20)/AB73</f>
        <v>3.717737997731855</v>
      </c>
      <c r="AD114" s="48">
        <f>(AD31+AD30-AD20)/AD73</f>
        <v>9.449360006669798</v>
      </c>
      <c r="AF114" s="48">
        <f>(AF31+AF30-AF20)/AF73</f>
        <v>1.9530382285650933</v>
      </c>
      <c r="AH114" s="48">
        <f>(AH31+AH30-AH20)/AH73</f>
        <v>1.7956469934988317</v>
      </c>
      <c r="AJ114" s="48">
        <f>(AJ31+AJ30-AJ20)/AJ73</f>
        <v>4.125336675351517</v>
      </c>
      <c r="AL114" s="48">
        <f>(AL31+AL30-AL20)/AL73</f>
        <v>5.89142113799162</v>
      </c>
      <c r="AN114" s="48">
        <f>(AN31+AN30-AN20)/AN73</f>
        <v>5.31855070244612</v>
      </c>
    </row>
    <row r="115" spans="1:40" s="2" customFormat="1" ht="12.75">
      <c r="A115" s="2" t="s">
        <v>113</v>
      </c>
      <c r="B115" s="2" t="s">
        <v>7</v>
      </c>
      <c r="D115" s="48">
        <f>(D35-D34)/D73</f>
        <v>0.8262244013827266</v>
      </c>
      <c r="F115" s="48">
        <f>(F35-F34)/F73</f>
        <v>1.263894227730198</v>
      </c>
      <c r="H115" s="48">
        <f>(H35-H34)/H73</f>
        <v>0.8472239582993935</v>
      </c>
      <c r="J115" s="48">
        <f>(J35-J34)/J73</f>
        <v>1.1013555647577522</v>
      </c>
      <c r="L115" s="48">
        <f>(L35-L34)/L73</f>
        <v>0.8002634901577182</v>
      </c>
      <c r="M115" s="54"/>
      <c r="N115" s="48">
        <f>(N35-N34)/N73</f>
        <v>1.1186383271516493</v>
      </c>
      <c r="O115" s="48"/>
      <c r="P115" s="48">
        <f>(P35-P34)/P73</f>
        <v>1.133824816130127</v>
      </c>
      <c r="Q115" s="48"/>
      <c r="R115" s="48">
        <f>(R35-R34)/R73</f>
        <v>0.9201488667918746</v>
      </c>
      <c r="S115" s="3"/>
      <c r="T115" s="48">
        <f>(T35-T34)/T73</f>
        <v>0.7917687358537168</v>
      </c>
      <c r="U115" s="3"/>
      <c r="V115" s="48">
        <f>(V35-V34)/V73</f>
        <v>1.1115770953503918</v>
      </c>
      <c r="X115" s="48">
        <f>(X35-X34)/X73</f>
        <v>1.4404983939488136</v>
      </c>
      <c r="Z115" s="48">
        <f>(Z35-Z34)/Z73</f>
        <v>2.3330548421367494</v>
      </c>
      <c r="AB115" s="48">
        <f>(AB35-AB34)/AB73</f>
        <v>2.925147271925403</v>
      </c>
      <c r="AD115" s="48">
        <f>(AD35-AD34)/AD73</f>
        <v>3.7874879877837406</v>
      </c>
      <c r="AF115" s="48">
        <f>(AF35-AF34)/AF73</f>
        <v>4.931706628770699</v>
      </c>
      <c r="AH115" s="48">
        <f>(AH35-AH34)/AH73</f>
        <v>5.038017953404437</v>
      </c>
      <c r="AJ115" s="48">
        <f>(AJ35-AJ34)/AJ73</f>
        <v>9.44596154480393</v>
      </c>
      <c r="AL115" s="48">
        <f>(AL35-AL34)/AL73</f>
        <v>12.068201784024868</v>
      </c>
      <c r="AN115" s="48">
        <f>(AN35-AN34)/AN73</f>
        <v>11.305497071546148</v>
      </c>
    </row>
    <row r="116" spans="1:40" s="2" customFormat="1" ht="12.75">
      <c r="A116" s="55" t="s">
        <v>114</v>
      </c>
      <c r="B116" s="55" t="s">
        <v>7</v>
      </c>
      <c r="D116" s="56">
        <f>SUM(D109:D115)</f>
        <v>16.057767840791993</v>
      </c>
      <c r="F116" s="56">
        <f>SUM(F109:F115)</f>
        <v>15.583963886084216</v>
      </c>
      <c r="H116" s="56">
        <f>SUM(H109:H115)</f>
        <v>17.181274299732294</v>
      </c>
      <c r="J116" s="56">
        <f>SUM(J109:J115)</f>
        <v>16.755178671473463</v>
      </c>
      <c r="L116" s="56">
        <f>SUM(L109:L115)</f>
        <v>14.836659464873225</v>
      </c>
      <c r="M116" s="57"/>
      <c r="N116" s="56">
        <f>SUM(N109:N115)</f>
        <v>17.788278380463257</v>
      </c>
      <c r="O116" s="54"/>
      <c r="P116" s="56">
        <f>SUM(P109:P115)</f>
        <v>17.831407617547175</v>
      </c>
      <c r="Q116" s="54"/>
      <c r="R116" s="56">
        <f>SUM(R109:R115)</f>
        <v>16.87686112295337</v>
      </c>
      <c r="S116" s="3"/>
      <c r="T116" s="56">
        <f>SUM(T109:T115)</f>
        <v>17.29065727832597</v>
      </c>
      <c r="U116" s="3"/>
      <c r="V116" s="56">
        <f>SUM(V109:V115)</f>
        <v>19.303547359458936</v>
      </c>
      <c r="X116" s="56">
        <f>SUM(X109:X115)</f>
        <v>20.840459825694516</v>
      </c>
      <c r="Z116" s="56">
        <f>SUM(Z109:Z115)</f>
        <v>25.613003819799005</v>
      </c>
      <c r="AB116" s="56">
        <f>SUM(AB109:AB115)</f>
        <v>26.714670488911292</v>
      </c>
      <c r="AD116" s="56">
        <f>SUM(AD109:AD115)</f>
        <v>33.06739566375448</v>
      </c>
      <c r="AF116" s="56">
        <f>SUM(AF109:AF115)</f>
        <v>30.515375079369875</v>
      </c>
      <c r="AH116" s="56">
        <f>SUM(AH109:AH115)</f>
        <v>29.61433149017884</v>
      </c>
      <c r="AJ116" s="56">
        <f>SUM(AJ109:AJ115)</f>
        <v>47.8762024119697</v>
      </c>
      <c r="AL116" s="56">
        <f>SUM(AL109:AL115)</f>
        <v>58.64106636031896</v>
      </c>
      <c r="AN116" s="56">
        <f>SUM(AN109:AN115)</f>
        <v>60.22164376220189</v>
      </c>
    </row>
    <row r="117" spans="1:40" s="2" customFormat="1" ht="12.75">
      <c r="A117" s="2" t="s">
        <v>115</v>
      </c>
      <c r="B117" s="2" t="s">
        <v>7</v>
      </c>
      <c r="D117" s="54">
        <f>D25/D73</f>
        <v>2.835068119156885</v>
      </c>
      <c r="F117" s="54">
        <f>F25/F73</f>
        <v>2.2477734896204384</v>
      </c>
      <c r="H117" s="54">
        <f>H25/H73</f>
        <v>2.6872484127976173</v>
      </c>
      <c r="J117" s="54">
        <f>J25/J73</f>
        <v>2.0750694224539012</v>
      </c>
      <c r="L117" s="54">
        <f>L25/L73</f>
        <v>1.6795430467141437</v>
      </c>
      <c r="M117" s="54"/>
      <c r="N117" s="54">
        <f>N25/N73</f>
        <v>2.5947524470600944</v>
      </c>
      <c r="O117" s="54"/>
      <c r="P117" s="54">
        <f>P25/P73</f>
        <v>1.6206230857338264</v>
      </c>
      <c r="Q117" s="54"/>
      <c r="R117" s="54">
        <f>R25/R73</f>
        <v>1.8494878383205244</v>
      </c>
      <c r="S117" s="3"/>
      <c r="T117" s="54">
        <f>T25/T73</f>
        <v>1.8085499224611596</v>
      </c>
      <c r="U117" s="3"/>
      <c r="V117" s="54">
        <f>V25/V73</f>
        <v>1.9769664426022824</v>
      </c>
      <c r="X117" s="54">
        <f>X25/X73</f>
        <v>2.689755811142196</v>
      </c>
      <c r="Z117" s="54">
        <f>Z25/Z73</f>
        <v>3.4370214506984627</v>
      </c>
      <c r="AB117" s="54">
        <f>AB25/AB73</f>
        <v>2.8585716985887095</v>
      </c>
      <c r="AD117" s="54">
        <f>AD25/AD73</f>
        <v>2.435844892120425</v>
      </c>
      <c r="AF117" s="54">
        <f>AF25/AF73</f>
        <v>3.2326268154284965</v>
      </c>
      <c r="AH117" s="54">
        <f>AH25/AH73</f>
        <v>1.6354660713046294</v>
      </c>
      <c r="AJ117" s="54">
        <f>AJ25/AJ73</f>
        <v>0</v>
      </c>
      <c r="AL117" s="54">
        <f>AL25/AL73</f>
        <v>0</v>
      </c>
      <c r="AN117" s="54">
        <f>AN25/AN73</f>
        <v>0</v>
      </c>
    </row>
    <row r="118" spans="1:40" s="2" customFormat="1" ht="12.75">
      <c r="A118" s="58" t="s">
        <v>116</v>
      </c>
      <c r="B118" s="58" t="s">
        <v>7</v>
      </c>
      <c r="D118" s="59">
        <f>D116+D117</f>
        <v>18.892835959948876</v>
      </c>
      <c r="F118" s="59">
        <f>F116+F117</f>
        <v>17.831737375704655</v>
      </c>
      <c r="H118" s="59">
        <f>H116+H117</f>
        <v>19.868522712529913</v>
      </c>
      <c r="J118" s="59">
        <f>J116+J117</f>
        <v>18.830248093927363</v>
      </c>
      <c r="L118" s="59">
        <f>L116+L117</f>
        <v>16.51620251158737</v>
      </c>
      <c r="M118" s="57"/>
      <c r="N118" s="59">
        <f>N116+N117</f>
        <v>20.383030827523353</v>
      </c>
      <c r="O118" s="59"/>
      <c r="P118" s="59">
        <f>P116+P117</f>
        <v>19.452030703281</v>
      </c>
      <c r="Q118" s="59"/>
      <c r="R118" s="59">
        <f>R116+R117</f>
        <v>18.726348961273892</v>
      </c>
      <c r="S118" s="3"/>
      <c r="T118" s="59">
        <f>T116+T117</f>
        <v>19.09920720078713</v>
      </c>
      <c r="U118" s="3"/>
      <c r="V118" s="59">
        <f>V116+V117</f>
        <v>21.28051380206122</v>
      </c>
      <c r="X118" s="59">
        <f>X116+X117</f>
        <v>23.53021563683671</v>
      </c>
      <c r="Z118" s="59">
        <f>Z116+Z117</f>
        <v>29.050025270497468</v>
      </c>
      <c r="AB118" s="59">
        <f>AB116+AB117</f>
        <v>29.5732421875</v>
      </c>
      <c r="AD118" s="59">
        <f>AD116+AD117</f>
        <v>35.50324055587491</v>
      </c>
      <c r="AF118" s="59">
        <f>AF116+AF117</f>
        <v>33.74800189479837</v>
      </c>
      <c r="AH118" s="59">
        <f>AH116+AH117</f>
        <v>31.249797561483472</v>
      </c>
      <c r="AJ118" s="59">
        <f>AJ116+AJ117</f>
        <v>47.8762024119697</v>
      </c>
      <c r="AL118" s="59">
        <f>AL116+AL117</f>
        <v>58.64106636031896</v>
      </c>
      <c r="AN118" s="59">
        <f>AN116+AN117</f>
        <v>60.22164376220189</v>
      </c>
    </row>
    <row r="119" spans="13:21" s="2" customFormat="1" ht="12.75">
      <c r="M119" s="4"/>
      <c r="S119" s="3"/>
      <c r="U119" s="3"/>
    </row>
    <row r="120" spans="13:21" s="2" customFormat="1" ht="12.75">
      <c r="M120" s="4"/>
      <c r="S120" s="3"/>
      <c r="U120" s="3"/>
    </row>
    <row r="121" spans="13:21" s="2" customFormat="1" ht="12.75">
      <c r="M121" s="4"/>
      <c r="S121" s="3"/>
      <c r="U121" s="3"/>
    </row>
    <row r="122" spans="13:21" s="2" customFormat="1" ht="12.75">
      <c r="M122" s="4"/>
      <c r="S122" s="3"/>
      <c r="U122" s="3"/>
    </row>
    <row r="123" spans="13:21" s="2" customFormat="1" ht="12.75">
      <c r="M123" s="4"/>
      <c r="S123" s="3"/>
      <c r="U123" s="3"/>
    </row>
    <row r="124" spans="13:21" s="2" customFormat="1" ht="12.75">
      <c r="M124" s="4"/>
      <c r="S124" s="3"/>
      <c r="U124" s="3"/>
    </row>
    <row r="125" spans="13:21" s="2" customFormat="1" ht="12.75">
      <c r="M125" s="4"/>
      <c r="S125" s="3"/>
      <c r="U125" s="3"/>
    </row>
    <row r="126" spans="13:21" s="2" customFormat="1" ht="12.75">
      <c r="M126" s="4"/>
      <c r="S126" s="3"/>
      <c r="U126" s="3"/>
    </row>
    <row r="127" spans="13:21" s="2" customFormat="1" ht="12.75">
      <c r="M127" s="4"/>
      <c r="S127" s="3"/>
      <c r="U127" s="3"/>
    </row>
    <row r="128" spans="13:21" s="2" customFormat="1" ht="12.75">
      <c r="M128" s="4"/>
      <c r="S128" s="3"/>
      <c r="U128" s="3"/>
    </row>
    <row r="1073" spans="13:21" s="2" customFormat="1" ht="12.75">
      <c r="M1073" s="4"/>
      <c r="S1073" s="3"/>
      <c r="U1073" s="3"/>
    </row>
    <row r="1074" spans="13:21" s="2" customFormat="1" ht="12.75">
      <c r="M1074" s="4"/>
      <c r="S1074" s="3"/>
      <c r="U1074" s="3"/>
    </row>
    <row r="1075" spans="13:21" s="2" customFormat="1" ht="12.75">
      <c r="M1075" s="4"/>
      <c r="S1075" s="3"/>
      <c r="U1075" s="3"/>
    </row>
    <row r="1076" spans="13:21" s="2" customFormat="1" ht="12.75">
      <c r="M1076" s="4"/>
      <c r="S1076" s="3"/>
      <c r="U1076" s="3"/>
    </row>
    <row r="1077" spans="13:21" s="2" customFormat="1" ht="12.75">
      <c r="M1077" s="4"/>
      <c r="S1077" s="3"/>
      <c r="U1077" s="3"/>
    </row>
    <row r="1078" spans="13:21" s="2" customFormat="1" ht="12.75">
      <c r="M1078" s="4"/>
      <c r="S1078" s="3"/>
      <c r="U1078" s="3"/>
    </row>
    <row r="1079" spans="13:21" s="2" customFormat="1" ht="12.75">
      <c r="M1079" s="4"/>
      <c r="S1079" s="3"/>
      <c r="U1079" s="3"/>
    </row>
    <row r="1080" spans="13:21" s="2" customFormat="1" ht="12.75">
      <c r="M1080" s="4"/>
      <c r="S1080" s="3"/>
      <c r="U1080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2006-10-24T09:08:53Z</cp:lastPrinted>
  <dcterms:created xsi:type="dcterms:W3CDTF">2006-02-02T13:31:55Z</dcterms:created>
  <dcterms:modified xsi:type="dcterms:W3CDTF">2009-11-05T08:04:07Z</dcterms:modified>
  <cp:category/>
  <cp:version/>
  <cp:contentType/>
  <cp:contentStatus/>
</cp:coreProperties>
</file>