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Forklaring" sheetId="1" r:id="rId1"/>
    <sheet name="Hordaland 2005-2008" sheetId="2" r:id="rId2"/>
    <sheet name="Hordaland 1986-2004" sheetId="3" r:id="rId3"/>
  </sheets>
  <definedNames/>
  <calcPr fullCalcOnLoad="1"/>
</workbook>
</file>

<file path=xl/sharedStrings.xml><?xml version="1.0" encoding="utf-8"?>
<sst xmlns="http://schemas.openxmlformats.org/spreadsheetml/2006/main" count="311" uniqueCount="168">
  <si>
    <t>LØNNSOMHETSUNDERSØKELSE FOR MATFISKPRODUKSJON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</si>
  <si>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</si>
  <si>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</si>
  <si>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</si>
  <si>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</si>
  <si>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</si>
  <si>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</si>
  <si>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</si>
  <si>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</si>
  <si>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</si>
  <si>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</si>
  <si>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</si>
  <si>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</si>
  <si>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</si>
  <si>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</si>
  <si>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</si>
  <si>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</si>
  <si>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</si>
  <si>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</si>
  <si>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</si>
  <si>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</si>
  <si>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</si>
  <si>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</si>
  <si>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</si>
  <si>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GJENNOMSNITTSRESULTATER FOR HORDALAND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</si>
  <si>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</si>
  <si>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</si>
  <si>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</si>
  <si>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</si>
  <si>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</si>
  <si>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</si>
  <si>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</si>
  <si>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</si>
  <si>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</si>
  <si>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</si>
  <si>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</si>
  <si>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</si>
  <si>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</si>
  <si>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</si>
  <si>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</si>
  <si>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</si>
  <si>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</si>
  <si>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</si>
  <si>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</si>
  <si>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</si>
  <si>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</si>
  <si>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</si>
  <si>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</si>
  <si>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</si>
  <si>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</si>
  <si>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</si>
  <si>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</si>
  <si>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</si>
  <si>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</si>
  <si>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</si>
  <si>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</si>
  <si>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</si>
  <si>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</si>
  <si>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</si>
  <si>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</si>
  <si>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</si>
  <si>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</si>
  <si>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</si>
  <si>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</si>
  <si>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</si>
  <si>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</si>
  <si>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</si>
  <si>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</si>
  <si>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</si>
  <si>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</si>
  <si>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</si>
  <si>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</si>
  <si>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</si>
  <si>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</si>
  <si>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</si>
  <si>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</si>
  <si>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</si>
  <si>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</si>
  <si>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</si>
  <si>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</si>
  <si>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</si>
  <si>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</si>
  <si>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</si>
  <si>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</si>
  <si>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</si>
  <si>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</si>
  <si>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</si>
  <si>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</si>
  <si>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</si>
  <si>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</si>
  <si>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</si>
  <si>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</si>
  <si>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</si>
  <si>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</si>
  <si>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utarbeider kun ett felles årsregnskap. Det betyr at det ikke lenger er mulig å presentere</t>
  </si>
  <si>
    <t>rene regionsresultat.</t>
  </si>
  <si>
    <t>NY PRESENTASJON AV REGIONSRESULTAT</t>
  </si>
  <si>
    <t>Flere og flere selskap innehar i dag tillatelser på tvers av regionsgrensene. Selskapene</t>
  </si>
  <si>
    <t>på tvers av grensene fra beregningen av regionsresultat. Dette gjort for å kunne</t>
  </si>
  <si>
    <t>få så rene regionsresultat som mulig.</t>
  </si>
  <si>
    <t>Det medfører imidlertid at representativiteten i enkelte regioner i disse beregningene er lavere</t>
  </si>
  <si>
    <t>enn reell representativitet.</t>
  </si>
  <si>
    <t>Vi har på bakgrunn av nevnte problemstilling valgt å forenkle presentasjonen av regions-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</si>
  <si>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</si>
  <si>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</si>
  <si>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</si>
  <si>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</si>
  <si>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Utvalget er uten selskaper med tillatelser på tvers av regionsgrensene</t>
  </si>
  <si>
    <t>DIVERSE STØRRELSER</t>
  </si>
  <si>
    <t>Produksjon per årsverk</t>
  </si>
  <si>
    <t>Fôrfaktor (økonomisk)</t>
  </si>
  <si>
    <t>Totalrentabilitet</t>
  </si>
  <si>
    <t>Overskuddsgrad</t>
  </si>
  <si>
    <t>PRIS OG KOSTNADER PER KILO PRODUSERT FISK (RUNDVEKT)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</si>
  <si>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</si>
  <si>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</si>
  <si>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</si>
  <si>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</si>
  <si>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</si>
  <si>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</si>
  <si>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r>
      <t xml:space="preserve">Gj. antall tilllatelser per selskap </t>
    </r>
    <r>
      <rPr>
        <vertAlign val="superscript"/>
        <sz val="10"/>
        <rFont val="Arial"/>
        <family val="2"/>
      </rPr>
      <t>1)</t>
    </r>
  </si>
  <si>
    <t>1) Før 1993 var ikke antall tillatelser spesifisert. En kan imidlertid anta at forholdet mellom selskap og tillatelse var lik 1.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</si>
  <si>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</si>
  <si>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Beholdningsendring levende fisk (+/-) (beregnet)</t>
  </si>
  <si>
    <t xml:space="preserve">   Beholdningsverdi fôrlager per 31.12.</t>
  </si>
  <si>
    <t xml:space="preserve">   Beholdningsverdi levende fisk per 31.12.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</si>
  <si>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</si>
  <si>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</si>
  <si>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t>PRODUKSJON AV FISK (Def. 2004) (rundvekt)</t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</si>
  <si>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</si>
  <si>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r>
      <t xml:space="preserve">Tillatelse </t>
    </r>
    <r>
      <rPr>
        <vertAlign val="superscript"/>
        <sz val="10"/>
        <rFont val="Arial"/>
        <family val="2"/>
      </rPr>
      <t>10)</t>
    </r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</si>
  <si>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</si>
  <si>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Produksjonsverdi per årsverk</t>
  </si>
  <si>
    <t>Lønnsevne per årsverk</t>
  </si>
  <si>
    <t>10) Fra og med 2004 er tillatesesstørrelse endret fra kubikkmeter til maksimum tillatt biomasse (MTB). Opplysninger om tillatelse og utnyttet kapasitet er ikke lenger tilgjengelig.</t>
  </si>
  <si>
    <t>KOSTNADER PER KILO PRODUSERT FISK (RUNDVEKT)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</si>
  <si>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</si>
  <si>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</si>
  <si>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</si>
  <si>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</si>
  <si>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</si>
  <si>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</si>
  <si>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</si>
  <si>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</si>
  <si>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</si>
  <si>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</si>
  <si>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Vi har på bakgrunn av nevnte problemstilling valgt å utelate selskapene som har tillatelser</t>
  </si>
  <si>
    <t>resultat og kun presentere størrelsesnøytrale poster fra og med 2005-undersøkelsen.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</si>
  <si>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</si>
  <si>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</si>
  <si>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</si>
  <si>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</si>
  <si>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</si>
  <si>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</si>
  <si>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</si>
  <si>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</si>
  <si>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</si>
  <si>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</si>
  <si>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</si>
  <si>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</si>
  <si>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</si>
  <si>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</si>
  <si>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</si>
  <si>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t>GJENNOMSNITTSTALL PER SELSKAP FOR HORDALAND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</si>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</sst>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3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63" t="s">
        <v>93</v>
      </c>
    </row>
    <row r="4" s="4" customFormat="1" ht="14.25">
      <c r="A4" s="63" t="str">
        <f>'Hordaland 2005-2008'!A4</f>
        <v>Oppdatert per 5. november 2009</v>
      </c>
    </row>
    <row r="5" s="4" customFormat="1" ht="14.25">
      <c r="A5" s="63"/>
    </row>
    <row r="6" s="4" customFormat="1" ht="15">
      <c r="A6" s="3"/>
    </row>
    <row r="7" s="4" customFormat="1" ht="15">
      <c r="A7" s="80" t="s">
        <v>164</v>
      </c>
    </row>
    <row r="8" s="4" customFormat="1" ht="14.25">
      <c r="A8" s="4" t="s">
        <v>165</v>
      </c>
    </row>
    <row r="9" s="4" customFormat="1" ht="14.25">
      <c r="A9" s="4" t="s">
        <v>166</v>
      </c>
    </row>
    <row r="10" s="4" customFormat="1" ht="15">
      <c r="A10" s="3"/>
    </row>
    <row r="11" s="4" customFormat="1" ht="15">
      <c r="A11" s="5" t="s">
        <v>96</v>
      </c>
    </row>
    <row r="12" s="4" customFormat="1" ht="14.25">
      <c r="A12" s="4" t="s">
        <v>97</v>
      </c>
    </row>
    <row r="13" s="4" customFormat="1" ht="14.25">
      <c r="A13" s="4" t="s">
        <v>94</v>
      </c>
    </row>
    <row r="14" s="4" customFormat="1" ht="14.25">
      <c r="A14" s="4" t="s">
        <v>95</v>
      </c>
    </row>
    <row r="15" s="4" customFormat="1" ht="14.25"/>
    <row r="16" s="4" customFormat="1" ht="14.25">
      <c r="A16" s="4" t="s">
        <v>146</v>
      </c>
    </row>
    <row r="17" s="4" customFormat="1" ht="14.25">
      <c r="A17" s="4" t="s">
        <v>98</v>
      </c>
    </row>
    <row r="18" s="4" customFormat="1" ht="14.25">
      <c r="A18" s="4" t="s">
        <v>99</v>
      </c>
    </row>
    <row r="19" s="4" customFormat="1" ht="14.25"/>
    <row r="20" s="4" customFormat="1" ht="14.25">
      <c r="A20" s="4" t="s">
        <v>100</v>
      </c>
    </row>
    <row r="21" s="4" customFormat="1" ht="14.25">
      <c r="A21" s="4" t="s">
        <v>101</v>
      </c>
    </row>
    <row r="22" s="4" customFormat="1" ht="14.25"/>
    <row r="23" s="4" customFormat="1" ht="14.25">
      <c r="A23" s="4" t="s">
        <v>102</v>
      </c>
    </row>
    <row r="24" s="4" customFormat="1" ht="14.25">
      <c r="A24" s="4" t="s">
        <v>147</v>
      </c>
    </row>
    <row r="25" s="4" customFormat="1" ht="14.25"/>
    <row r="26" ht="15">
      <c r="A26" s="5" t="s">
        <v>2</v>
      </c>
    </row>
    <row r="27" s="4" customFormat="1" ht="15">
      <c r="A27" s="4" t="s">
        <v>3</v>
      </c>
    </row>
    <row r="28" s="4" customFormat="1" ht="15">
      <c r="A28" s="3" t="s">
        <v>4</v>
      </c>
    </row>
    <row r="29" s="4" customFormat="1" ht="15">
      <c r="A29" s="3"/>
    </row>
    <row r="30" s="4" customFormat="1" ht="15">
      <c r="A30" s="5" t="s">
        <v>5</v>
      </c>
    </row>
    <row r="31" s="4" customFormat="1" ht="14.25">
      <c r="A31" s="4" t="s">
        <v>6</v>
      </c>
    </row>
    <row r="32" s="4" customFormat="1" ht="14.25">
      <c r="A32" s="4" t="s">
        <v>7</v>
      </c>
    </row>
    <row r="33" s="4" customFormat="1" ht="14.25"/>
    <row r="34" s="4" customFormat="1" ht="15">
      <c r="A34" s="5" t="s">
        <v>8</v>
      </c>
    </row>
    <row r="35" s="4" customFormat="1" ht="14.25">
      <c r="A35" s="4" t="s">
        <v>9</v>
      </c>
    </row>
    <row r="36" s="4" customFormat="1" ht="14.25">
      <c r="A36" s="4" t="s">
        <v>10</v>
      </c>
    </row>
    <row r="37" s="4" customFormat="1" ht="14.25">
      <c r="A37" s="4" t="s">
        <v>11</v>
      </c>
    </row>
    <row r="38" s="4" customFormat="1" ht="14.25"/>
    <row r="39" s="3" customFormat="1" ht="15">
      <c r="A39" s="3" t="s">
        <v>12</v>
      </c>
    </row>
    <row r="40" s="3" customFormat="1" ht="15">
      <c r="A40" s="3" t="s">
        <v>13</v>
      </c>
    </row>
    <row r="41" s="4" customFormat="1" ht="14.25"/>
    <row r="42" s="4" customFormat="1" ht="15">
      <c r="A42" s="5" t="s">
        <v>14</v>
      </c>
    </row>
    <row r="43" s="4" customFormat="1" ht="14.25">
      <c r="A43" s="4" t="s">
        <v>158</v>
      </c>
    </row>
    <row r="44" s="4" customFormat="1" ht="14.25">
      <c r="A44" s="4" t="s">
        <v>159</v>
      </c>
    </row>
    <row r="45" s="4" customFormat="1" ht="14.25">
      <c r="A45" s="4" t="s">
        <v>160</v>
      </c>
    </row>
    <row r="46" s="4" customFormat="1" ht="14.25"/>
    <row r="47" s="4" customFormat="1" ht="14.25">
      <c r="A47" s="4" t="s">
        <v>15</v>
      </c>
    </row>
    <row r="48" s="4" customFormat="1" ht="14.25">
      <c r="A48" s="4" t="s">
        <v>16</v>
      </c>
    </row>
    <row r="49" s="4" customFormat="1" ht="14.25">
      <c r="A49" s="4" t="s">
        <v>17</v>
      </c>
    </row>
    <row r="50" s="4" customFormat="1" ht="14.25"/>
    <row r="51" s="4" customFormat="1" ht="14.25">
      <c r="A51" s="4" t="s">
        <v>161</v>
      </c>
    </row>
    <row r="52" s="4" customFormat="1" ht="14.25">
      <c r="A52" s="4" t="s">
        <v>18</v>
      </c>
    </row>
    <row r="53" s="4" customFormat="1" ht="14.25">
      <c r="A53" s="4" t="s">
        <v>19</v>
      </c>
    </row>
    <row r="54" s="4" customFormat="1" ht="14.25"/>
    <row r="55" s="3" customFormat="1" ht="15">
      <c r="A55" s="3" t="s">
        <v>20</v>
      </c>
    </row>
    <row r="56" s="3" customFormat="1" ht="15">
      <c r="A56" s="3" t="s">
        <v>162</v>
      </c>
    </row>
    <row r="57" s="3" customFormat="1" ht="15">
      <c r="A57" s="3" t="s">
        <v>21</v>
      </c>
    </row>
    <row r="58" s="4" customFormat="1" ht="14.25"/>
    <row r="59" s="4" customFormat="1" ht="14.25">
      <c r="A59" s="4" t="s">
        <v>22</v>
      </c>
    </row>
    <row r="60" s="4" customFormat="1" ht="14.25">
      <c r="A60" s="4" t="s">
        <v>23</v>
      </c>
    </row>
    <row r="61" s="4" customFormat="1" ht="14.25"/>
  </sheetData>
  <sheetProtection/>
  <printOptions/>
  <pageMargins left="0.61" right="0.61" top="0.78" bottom="0.7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62" customWidth="1"/>
    <col min="4" max="4" width="11.57421875" style="0" bestFit="1" customWidth="1"/>
    <col min="5" max="5" width="1.8515625" style="0" customWidth="1"/>
    <col min="6" max="6" width="11.57421875" style="0" bestFit="1" customWidth="1"/>
    <col min="7" max="7" width="1.8515625" style="0" customWidth="1"/>
    <col min="9" max="9" width="1.8515625" style="0" customWidth="1"/>
  </cols>
  <sheetData>
    <row r="1" spans="1:10" s="8" customFormat="1" ht="20.25">
      <c r="A1" s="7" t="s">
        <v>0</v>
      </c>
      <c r="C1" s="9"/>
      <c r="D1" s="9"/>
      <c r="E1" s="9"/>
      <c r="F1" s="9"/>
      <c r="G1" s="9"/>
      <c r="H1" s="9"/>
      <c r="I1" s="9"/>
      <c r="J1" s="9"/>
    </row>
    <row r="2" spans="1:10" s="8" customFormat="1" ht="15.75">
      <c r="A2" s="2" t="s">
        <v>24</v>
      </c>
      <c r="C2" s="9"/>
      <c r="D2" s="9"/>
      <c r="E2" s="9"/>
      <c r="F2" s="9"/>
      <c r="G2" s="9"/>
      <c r="H2" s="9"/>
      <c r="I2" s="9"/>
      <c r="J2" s="9"/>
    </row>
    <row r="3" spans="1:3" s="4" customFormat="1" ht="14.25">
      <c r="A3" s="63" t="s">
        <v>93</v>
      </c>
      <c r="C3" s="6"/>
    </row>
    <row r="4" spans="1:3" s="4" customFormat="1" ht="14.25">
      <c r="A4" s="63" t="s">
        <v>167</v>
      </c>
      <c r="C4" s="6"/>
    </row>
    <row r="5" spans="3:10" s="8" customFormat="1" ht="12.75">
      <c r="C5" s="9"/>
      <c r="D5" s="9"/>
      <c r="E5" s="9"/>
      <c r="F5" s="9"/>
      <c r="G5" s="9"/>
      <c r="H5" s="9"/>
      <c r="I5" s="9"/>
      <c r="J5" s="9"/>
    </row>
    <row r="6" s="8" customFormat="1" ht="12.75">
      <c r="C6" s="9"/>
    </row>
    <row r="7" spans="1:3" s="8" customFormat="1" ht="15">
      <c r="A7" s="3" t="s">
        <v>25</v>
      </c>
      <c r="C7" s="9"/>
    </row>
    <row r="8" spans="1:10" s="17" customFormat="1" ht="14.25">
      <c r="A8" s="11"/>
      <c r="B8" s="12"/>
      <c r="C8" s="13"/>
      <c r="D8" s="14" t="s">
        <v>157</v>
      </c>
      <c r="E8" s="13"/>
      <c r="F8" s="14" t="s">
        <v>148</v>
      </c>
      <c r="G8" s="13"/>
      <c r="H8" s="14" t="s">
        <v>103</v>
      </c>
      <c r="I8" s="13"/>
      <c r="J8" s="14" t="s">
        <v>104</v>
      </c>
    </row>
    <row r="9" spans="1:10" s="8" customFormat="1" ht="12.75">
      <c r="A9" s="8" t="s">
        <v>26</v>
      </c>
      <c r="B9" s="8" t="s">
        <v>27</v>
      </c>
      <c r="C9" s="9"/>
      <c r="D9" s="8">
        <v>24</v>
      </c>
      <c r="F9" s="8">
        <v>25</v>
      </c>
      <c r="H9" s="8">
        <v>31</v>
      </c>
      <c r="J9" s="8">
        <v>32</v>
      </c>
    </row>
    <row r="10" spans="1:10" s="8" customFormat="1" ht="12.75">
      <c r="A10" s="8" t="s">
        <v>105</v>
      </c>
      <c r="B10" s="8" t="s">
        <v>27</v>
      </c>
      <c r="C10" s="9"/>
      <c r="D10" s="8">
        <v>125</v>
      </c>
      <c r="F10" s="8">
        <v>120</v>
      </c>
      <c r="H10" s="8">
        <v>125</v>
      </c>
      <c r="J10" s="8">
        <v>122</v>
      </c>
    </row>
    <row r="11" spans="1:10" s="8" customFormat="1" ht="14.25">
      <c r="A11" s="18" t="s">
        <v>106</v>
      </c>
      <c r="B11" s="18" t="s">
        <v>27</v>
      </c>
      <c r="C11" s="74"/>
      <c r="D11" s="19">
        <f>(D10/D9)</f>
        <v>5.208333333333333</v>
      </c>
      <c r="F11" s="19">
        <f>(F10/F9)</f>
        <v>4.8</v>
      </c>
      <c r="H11" s="19">
        <f>(H10/H9)</f>
        <v>4.032258064516129</v>
      </c>
      <c r="J11" s="19">
        <f>(J10/J9)</f>
        <v>3.8125</v>
      </c>
    </row>
    <row r="12" spans="1:3" s="21" customFormat="1" ht="11.25">
      <c r="A12" s="53" t="s">
        <v>107</v>
      </c>
      <c r="B12" s="53"/>
      <c r="C12" s="75"/>
    </row>
    <row r="15" spans="1:25" s="8" customFormat="1" ht="15">
      <c r="A15" s="23" t="s">
        <v>108</v>
      </c>
      <c r="B15" s="24"/>
      <c r="C15" s="76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5"/>
      <c r="O15" s="24"/>
      <c r="P15" s="25"/>
      <c r="Q15" s="26"/>
      <c r="R15" s="25"/>
      <c r="S15" s="25"/>
      <c r="T15" s="25"/>
      <c r="U15" s="25"/>
      <c r="W15" s="9"/>
      <c r="Y15" s="9"/>
    </row>
    <row r="16" spans="1:25" s="8" customFormat="1" ht="12.75">
      <c r="A16" s="27" t="s">
        <v>163</v>
      </c>
      <c r="B16" s="24"/>
      <c r="C16" s="76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25"/>
      <c r="O16" s="24"/>
      <c r="P16" s="25"/>
      <c r="Q16" s="26"/>
      <c r="R16" s="25"/>
      <c r="S16" s="25"/>
      <c r="T16" s="25"/>
      <c r="U16" s="25"/>
      <c r="W16" s="9"/>
      <c r="Y16" s="9"/>
    </row>
    <row r="17" spans="1:10" s="17" customFormat="1" ht="14.25">
      <c r="A17" s="11"/>
      <c r="B17" s="12"/>
      <c r="C17" s="13"/>
      <c r="D17" s="14" t="s">
        <v>157</v>
      </c>
      <c r="E17" s="13"/>
      <c r="F17" s="14" t="s">
        <v>148</v>
      </c>
      <c r="G17" s="13"/>
      <c r="H17" s="14" t="s">
        <v>103</v>
      </c>
      <c r="I17" s="13"/>
      <c r="J17" s="14" t="s">
        <v>104</v>
      </c>
    </row>
    <row r="18" spans="1:10" ht="12.75">
      <c r="A18" t="s">
        <v>109</v>
      </c>
      <c r="B18" t="s">
        <v>73</v>
      </c>
      <c r="D18" s="64">
        <v>394412.29203682666</v>
      </c>
      <c r="F18" s="64">
        <v>485703</v>
      </c>
      <c r="G18" s="64"/>
      <c r="H18" s="64">
        <v>295708</v>
      </c>
      <c r="I18" s="64"/>
      <c r="J18" s="64">
        <v>465719</v>
      </c>
    </row>
    <row r="19" spans="1:10" ht="12.75">
      <c r="A19" t="s">
        <v>76</v>
      </c>
      <c r="D19" s="65">
        <v>12.8979166666667</v>
      </c>
      <c r="F19" s="65">
        <v>10</v>
      </c>
      <c r="H19" s="65">
        <v>11</v>
      </c>
      <c r="J19" s="65">
        <v>6.6</v>
      </c>
    </row>
    <row r="20" spans="1:10" ht="12.75">
      <c r="A20" s="66" t="s">
        <v>110</v>
      </c>
      <c r="B20" s="66"/>
      <c r="C20" s="77"/>
      <c r="D20" s="78">
        <v>1.37153836718839</v>
      </c>
      <c r="F20" s="66">
        <v>1.34</v>
      </c>
      <c r="H20" s="66">
        <v>1.33</v>
      </c>
      <c r="J20" s="66">
        <v>1.25</v>
      </c>
    </row>
    <row r="21" ht="12.75">
      <c r="A21" s="53" t="s">
        <v>107</v>
      </c>
    </row>
    <row r="24" spans="1:25" s="8" customFormat="1" ht="15">
      <c r="A24" s="23" t="s">
        <v>83</v>
      </c>
      <c r="B24" s="24"/>
      <c r="C24" s="76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5"/>
      <c r="O24" s="24"/>
      <c r="P24" s="25"/>
      <c r="Q24" s="26"/>
      <c r="R24" s="25"/>
      <c r="S24" s="25"/>
      <c r="T24" s="25"/>
      <c r="U24" s="25"/>
      <c r="W24" s="9"/>
      <c r="Y24" s="9"/>
    </row>
    <row r="25" spans="1:25" s="8" customFormat="1" ht="12.75">
      <c r="A25" s="27" t="s">
        <v>163</v>
      </c>
      <c r="B25" s="24"/>
      <c r="C25" s="76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5"/>
      <c r="O25" s="24"/>
      <c r="P25" s="25"/>
      <c r="Q25" s="26"/>
      <c r="R25" s="25"/>
      <c r="S25" s="25"/>
      <c r="T25" s="25"/>
      <c r="U25" s="25"/>
      <c r="W25" s="9"/>
      <c r="Y25" s="9"/>
    </row>
    <row r="26" spans="1:10" s="17" customFormat="1" ht="14.25">
      <c r="A26" s="11"/>
      <c r="B26" s="12"/>
      <c r="C26" s="13"/>
      <c r="D26" s="14" t="s">
        <v>157</v>
      </c>
      <c r="E26" s="13"/>
      <c r="F26" s="14" t="s">
        <v>148</v>
      </c>
      <c r="G26" s="13"/>
      <c r="H26" s="14" t="s">
        <v>103</v>
      </c>
      <c r="I26" s="13"/>
      <c r="J26" s="14" t="s">
        <v>104</v>
      </c>
    </row>
    <row r="27" spans="1:10" ht="12.75">
      <c r="A27" t="s">
        <v>111</v>
      </c>
      <c r="B27" t="s">
        <v>85</v>
      </c>
      <c r="D27" s="65">
        <v>1.85942742665377</v>
      </c>
      <c r="F27" s="65">
        <v>2.77537730945854</v>
      </c>
      <c r="H27">
        <v>27.4</v>
      </c>
      <c r="J27">
        <v>21.2</v>
      </c>
    </row>
    <row r="28" spans="1:10" ht="12.75">
      <c r="A28" t="s">
        <v>86</v>
      </c>
      <c r="B28" t="s">
        <v>85</v>
      </c>
      <c r="D28" s="65">
        <v>0.6648513115932063</v>
      </c>
      <c r="F28" s="65">
        <v>3.1724600791095856</v>
      </c>
      <c r="H28">
        <v>25.2</v>
      </c>
      <c r="J28">
        <v>21.4</v>
      </c>
    </row>
    <row r="29" spans="1:10" ht="12.75">
      <c r="A29" t="s">
        <v>112</v>
      </c>
      <c r="B29" t="s">
        <v>85</v>
      </c>
      <c r="D29" s="65">
        <v>2.18525687472024</v>
      </c>
      <c r="F29" s="65">
        <v>3.22253853462799</v>
      </c>
      <c r="H29" s="65">
        <v>26.6</v>
      </c>
      <c r="J29">
        <v>24.2</v>
      </c>
    </row>
    <row r="30" spans="1:10" ht="12.75">
      <c r="A30" t="s">
        <v>87</v>
      </c>
      <c r="B30" t="s">
        <v>85</v>
      </c>
      <c r="D30" s="65">
        <v>147.95923917043095</v>
      </c>
      <c r="F30" s="65">
        <v>134.29806878640292</v>
      </c>
      <c r="H30">
        <v>148.5</v>
      </c>
      <c r="J30">
        <v>137.2</v>
      </c>
    </row>
    <row r="31" spans="1:10" ht="12.75">
      <c r="A31" t="s">
        <v>88</v>
      </c>
      <c r="B31" t="s">
        <v>85</v>
      </c>
      <c r="D31" s="65">
        <v>41.157340785147476</v>
      </c>
      <c r="F31" s="65">
        <v>53.433387522097085</v>
      </c>
      <c r="H31">
        <v>55.2</v>
      </c>
      <c r="J31">
        <v>39.4</v>
      </c>
    </row>
    <row r="32" spans="1:10" ht="12.75">
      <c r="A32" t="s">
        <v>89</v>
      </c>
      <c r="B32" t="s">
        <v>85</v>
      </c>
      <c r="D32" s="65">
        <v>27.9081987886834</v>
      </c>
      <c r="F32" s="65">
        <v>74.733042548576</v>
      </c>
      <c r="H32" s="67">
        <v>1015.3</v>
      </c>
      <c r="J32" s="67">
        <v>367.1</v>
      </c>
    </row>
    <row r="33" spans="1:10" ht="12.75">
      <c r="A33" t="s">
        <v>90</v>
      </c>
      <c r="B33" t="s">
        <v>85</v>
      </c>
      <c r="D33" s="65">
        <v>-2.801744042650328</v>
      </c>
      <c r="F33" s="65">
        <v>-7.466713916874718</v>
      </c>
      <c r="H33" s="65">
        <v>5</v>
      </c>
      <c r="J33">
        <v>1.7</v>
      </c>
    </row>
    <row r="34" spans="1:10" ht="12.75">
      <c r="A34" t="s">
        <v>91</v>
      </c>
      <c r="B34" t="s">
        <v>85</v>
      </c>
      <c r="D34" s="65">
        <v>38.07491808706304</v>
      </c>
      <c r="F34" s="65">
        <v>38.870972443318244</v>
      </c>
      <c r="H34">
        <v>36.5</v>
      </c>
      <c r="J34">
        <v>38.2</v>
      </c>
    </row>
    <row r="35" spans="1:10" ht="12.75">
      <c r="A35" s="66" t="s">
        <v>92</v>
      </c>
      <c r="B35" s="66" t="s">
        <v>85</v>
      </c>
      <c r="C35" s="77"/>
      <c r="D35" s="68">
        <v>64.72682595558729</v>
      </c>
      <c r="F35" s="68">
        <v>68.59574147355647</v>
      </c>
      <c r="H35" s="68">
        <v>58.5</v>
      </c>
      <c r="J35" s="66">
        <v>60.1</v>
      </c>
    </row>
    <row r="36" ht="12.75">
      <c r="A36" s="53" t="s">
        <v>107</v>
      </c>
    </row>
    <row r="39" spans="1:25" s="8" customFormat="1" ht="15">
      <c r="A39" s="23" t="s">
        <v>113</v>
      </c>
      <c r="B39" s="24"/>
      <c r="C39" s="76"/>
      <c r="D39" s="24"/>
      <c r="E39" s="24"/>
      <c r="F39" s="24"/>
      <c r="G39" s="24"/>
      <c r="H39" s="24"/>
      <c r="I39" s="24"/>
      <c r="J39" s="24"/>
      <c r="K39" s="24"/>
      <c r="L39" s="25"/>
      <c r="M39" s="24"/>
      <c r="N39" s="25"/>
      <c r="O39" s="24"/>
      <c r="P39" s="25"/>
      <c r="Q39" s="26"/>
      <c r="R39" s="25"/>
      <c r="S39" s="25"/>
      <c r="T39" s="25"/>
      <c r="U39" s="25"/>
      <c r="W39" s="9"/>
      <c r="Y39" s="9"/>
    </row>
    <row r="40" spans="1:25" s="8" customFormat="1" ht="12.75">
      <c r="A40" s="27" t="s">
        <v>163</v>
      </c>
      <c r="B40" s="24"/>
      <c r="C40" s="76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5"/>
      <c r="O40" s="24"/>
      <c r="P40" s="25"/>
      <c r="Q40" s="26"/>
      <c r="R40" s="25"/>
      <c r="S40" s="25"/>
      <c r="T40" s="25"/>
      <c r="U40" s="25"/>
      <c r="W40" s="9"/>
      <c r="Y40" s="9"/>
    </row>
    <row r="41" spans="1:10" s="17" customFormat="1" ht="14.25">
      <c r="A41" s="11"/>
      <c r="B41" s="12"/>
      <c r="C41" s="13"/>
      <c r="D41" s="14" t="s">
        <v>157</v>
      </c>
      <c r="E41" s="13"/>
      <c r="F41" s="14" t="s">
        <v>148</v>
      </c>
      <c r="G41" s="13"/>
      <c r="H41" s="14" t="s">
        <v>103</v>
      </c>
      <c r="I41" s="13"/>
      <c r="J41" s="14" t="s">
        <v>104</v>
      </c>
    </row>
    <row r="42" spans="1:10" ht="12.75">
      <c r="A42" t="s">
        <v>114</v>
      </c>
      <c r="B42" t="s">
        <v>30</v>
      </c>
      <c r="D42" s="69">
        <v>21.467915222848443</v>
      </c>
      <c r="F42">
        <v>20.89</v>
      </c>
      <c r="H42">
        <v>27.58</v>
      </c>
      <c r="J42">
        <v>20.46</v>
      </c>
    </row>
    <row r="43" spans="1:10" ht="12.75">
      <c r="A43" t="s">
        <v>115</v>
      </c>
      <c r="B43" t="s">
        <v>30</v>
      </c>
      <c r="D43" s="69">
        <v>20.485824314309962</v>
      </c>
      <c r="F43">
        <v>19.07</v>
      </c>
      <c r="H43">
        <v>26.34</v>
      </c>
      <c r="J43">
        <v>20.04</v>
      </c>
    </row>
    <row r="44" spans="1:10" ht="12.75">
      <c r="A44" s="71" t="s">
        <v>116</v>
      </c>
      <c r="B44" s="71" t="s">
        <v>30</v>
      </c>
      <c r="C44" s="77"/>
      <c r="D44" s="72">
        <v>21.22659474483933</v>
      </c>
      <c r="F44" s="71">
        <v>20.39</v>
      </c>
      <c r="H44" s="71">
        <v>27.27</v>
      </c>
      <c r="J44" s="72">
        <v>20.36</v>
      </c>
    </row>
    <row r="45" ht="12.75">
      <c r="J45" s="69"/>
    </row>
    <row r="46" spans="1:10" ht="12.75">
      <c r="A46" t="s">
        <v>149</v>
      </c>
      <c r="B46" t="s">
        <v>30</v>
      </c>
      <c r="D46" s="69">
        <v>2.266620250212298</v>
      </c>
      <c r="F46" s="69">
        <v>2.3119538588713078</v>
      </c>
      <c r="H46">
        <v>2.17</v>
      </c>
      <c r="J46">
        <v>1.78</v>
      </c>
    </row>
    <row r="47" spans="1:10" ht="12.75">
      <c r="A47" t="s">
        <v>150</v>
      </c>
      <c r="B47" t="s">
        <v>30</v>
      </c>
      <c r="D47" s="69">
        <v>11.023300200077278</v>
      </c>
      <c r="F47" s="69">
        <v>10.250198952317302</v>
      </c>
      <c r="H47" s="69">
        <v>9.16</v>
      </c>
      <c r="J47">
        <v>7.77</v>
      </c>
    </row>
    <row r="48" spans="1:10" ht="12.75">
      <c r="A48" t="s">
        <v>151</v>
      </c>
      <c r="B48" t="s">
        <v>30</v>
      </c>
      <c r="D48" s="69">
        <v>0.20923657955697963</v>
      </c>
      <c r="F48" s="69">
        <v>0.17676993220860165</v>
      </c>
      <c r="H48">
        <v>0.21</v>
      </c>
      <c r="J48">
        <v>0.17</v>
      </c>
    </row>
    <row r="49" spans="1:10" ht="12.75">
      <c r="A49" t="s">
        <v>152</v>
      </c>
      <c r="B49" t="s">
        <v>30</v>
      </c>
      <c r="D49" s="69">
        <v>1.608700845050581</v>
      </c>
      <c r="F49" s="69">
        <v>1.2632814131249137</v>
      </c>
      <c r="H49">
        <v>1.86</v>
      </c>
      <c r="J49">
        <v>1.31</v>
      </c>
    </row>
    <row r="50" spans="1:10" ht="12.75">
      <c r="A50" t="s">
        <v>153</v>
      </c>
      <c r="B50" t="s">
        <v>30</v>
      </c>
      <c r="D50" s="69">
        <v>0.9658809003907558</v>
      </c>
      <c r="F50" s="69">
        <v>0.9478890641383656</v>
      </c>
      <c r="H50">
        <v>0.95</v>
      </c>
      <c r="J50">
        <v>0.87</v>
      </c>
    </row>
    <row r="51" spans="1:10" ht="12.75">
      <c r="A51" t="s">
        <v>154</v>
      </c>
      <c r="B51" t="s">
        <v>30</v>
      </c>
      <c r="D51" s="69">
        <v>2.0853595647320953</v>
      </c>
      <c r="F51" s="69">
        <v>1.8587756458303697</v>
      </c>
      <c r="H51">
        <v>2.88</v>
      </c>
      <c r="J51">
        <v>1.41</v>
      </c>
    </row>
    <row r="52" spans="1:10" ht="12.75">
      <c r="A52" t="s">
        <v>155</v>
      </c>
      <c r="B52" t="s">
        <v>30</v>
      </c>
      <c r="D52" s="69">
        <v>1.26839478066751</v>
      </c>
      <c r="F52" s="69">
        <v>0.7278880743480086</v>
      </c>
      <c r="H52">
        <v>0.3</v>
      </c>
      <c r="J52">
        <v>0.69</v>
      </c>
    </row>
    <row r="53" spans="1:10" ht="12.75">
      <c r="A53" s="8" t="s">
        <v>117</v>
      </c>
      <c r="B53" s="8" t="s">
        <v>30</v>
      </c>
      <c r="C53" s="9"/>
      <c r="D53" s="51">
        <v>19.427493120687497</v>
      </c>
      <c r="E53" s="8"/>
      <c r="F53" s="51">
        <v>17.536756940838867</v>
      </c>
      <c r="G53" s="8"/>
      <c r="H53" s="8">
        <v>17.54</v>
      </c>
      <c r="I53" s="8"/>
      <c r="J53" s="8">
        <v>14.01</v>
      </c>
    </row>
    <row r="54" spans="1:10" ht="12.75">
      <c r="A54" s="8" t="s">
        <v>156</v>
      </c>
      <c r="B54" s="8" t="s">
        <v>30</v>
      </c>
      <c r="C54" s="9"/>
      <c r="D54" s="51">
        <v>2.391100613418788</v>
      </c>
      <c r="E54" s="8"/>
      <c r="F54" s="51">
        <v>1.641650229705457</v>
      </c>
      <c r="G54" s="8"/>
      <c r="H54" s="8">
        <v>2.02</v>
      </c>
      <c r="I54" s="8"/>
      <c r="J54" s="8">
        <v>2.04</v>
      </c>
    </row>
    <row r="55" spans="1:10" ht="12.75">
      <c r="A55" s="73" t="s">
        <v>118</v>
      </c>
      <c r="B55" s="73" t="s">
        <v>30</v>
      </c>
      <c r="C55" s="74"/>
      <c r="D55" s="79">
        <v>21.818593734106287</v>
      </c>
      <c r="E55" s="8"/>
      <c r="F55" s="79">
        <v>19.178407170544325</v>
      </c>
      <c r="G55" s="8"/>
      <c r="H55" s="73">
        <v>19.56</v>
      </c>
      <c r="I55" s="8"/>
      <c r="J55" s="73">
        <v>16.05</v>
      </c>
    </row>
    <row r="56" spans="1:10" ht="12.75">
      <c r="A56" s="8"/>
      <c r="B56" s="8"/>
      <c r="C56" s="9"/>
      <c r="D56" s="8"/>
      <c r="E56" s="8"/>
      <c r="F56" s="8"/>
      <c r="G56" s="8"/>
      <c r="H56" s="8"/>
      <c r="I56" s="8"/>
      <c r="J56" s="8"/>
    </row>
    <row r="57" spans="1:10" ht="12.75">
      <c r="A57" s="71" t="s">
        <v>119</v>
      </c>
      <c r="B57" s="71" t="s">
        <v>30</v>
      </c>
      <c r="C57" s="77"/>
      <c r="D57" s="72">
        <f>D44-D55</f>
        <v>-0.5919989892669584</v>
      </c>
      <c r="E57" s="69"/>
      <c r="F57" s="72">
        <f>F44-F55</f>
        <v>1.2115928294556753</v>
      </c>
      <c r="G57" s="70"/>
      <c r="H57" s="71">
        <f>H44-H55</f>
        <v>7.710000000000001</v>
      </c>
      <c r="I57" s="70"/>
      <c r="J57" s="72">
        <f>J44-J55</f>
        <v>4.309999999999999</v>
      </c>
    </row>
    <row r="58" ht="12.75">
      <c r="A58" s="53" t="s">
        <v>107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4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5.28125" style="0" customWidth="1"/>
    <col min="2" max="2" width="3.57421875" style="0" bestFit="1" customWidth="1"/>
    <col min="3" max="3" width="2.00390625" style="0" customWidth="1"/>
    <col min="4" max="4" width="10.140625" style="0" customWidth="1"/>
    <col min="5" max="5" width="1.8515625" style="0" customWidth="1"/>
    <col min="6" max="6" width="10.140625" style="0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0" customWidth="1"/>
    <col min="18" max="18" width="10.140625" style="0" customWidth="1"/>
    <col min="19" max="19" width="1.8515625" style="62" customWidth="1"/>
    <col min="20" max="20" width="10.140625" style="0" customWidth="1"/>
    <col min="21" max="21" width="1.8515625" style="62" customWidth="1"/>
    <col min="22" max="22" width="10.140625" style="0" customWidth="1"/>
    <col min="23" max="23" width="1.8515625" style="0" customWidth="1"/>
    <col min="24" max="24" width="10.140625" style="0" customWidth="1"/>
    <col min="25" max="25" width="1.8515625" style="0" customWidth="1"/>
    <col min="26" max="26" width="10.140625" style="0" customWidth="1"/>
    <col min="27" max="27" width="1.8515625" style="0" customWidth="1"/>
    <col min="28" max="28" width="10.140625" style="0" customWidth="1"/>
    <col min="29" max="29" width="1.8515625" style="0" customWidth="1"/>
    <col min="30" max="30" width="10.140625" style="0" customWidth="1"/>
    <col min="31" max="31" width="1.8515625" style="0" customWidth="1"/>
    <col min="32" max="32" width="10.140625" style="0" customWidth="1"/>
    <col min="33" max="33" width="1.8515625" style="0" customWidth="1"/>
    <col min="34" max="34" width="10.140625" style="0" customWidth="1"/>
    <col min="35" max="35" width="1.8515625" style="0" customWidth="1"/>
    <col min="36" max="36" width="10.140625" style="0" customWidth="1"/>
    <col min="37" max="37" width="1.8515625" style="0" customWidth="1"/>
    <col min="38" max="38" width="10.140625" style="0" customWidth="1"/>
    <col min="39" max="39" width="1.8515625" style="0" customWidth="1"/>
    <col min="40" max="40" width="10.140625" style="0" customWidth="1"/>
  </cols>
  <sheetData>
    <row r="1" spans="1:31" s="8" customFormat="1" ht="20.25">
      <c r="A1" s="7" t="s">
        <v>0</v>
      </c>
      <c r="C1" s="9"/>
      <c r="D1" s="9"/>
      <c r="E1" s="9"/>
      <c r="F1" s="9"/>
      <c r="G1" s="9"/>
      <c r="I1" s="9"/>
      <c r="K1" s="9"/>
      <c r="M1" s="10"/>
      <c r="S1" s="9"/>
      <c r="U1" s="9"/>
      <c r="AE1" s="9"/>
    </row>
    <row r="2" spans="1:31" s="8" customFormat="1" ht="15.75">
      <c r="A2" s="2" t="s">
        <v>24</v>
      </c>
      <c r="C2" s="9"/>
      <c r="D2" s="9"/>
      <c r="E2" s="9"/>
      <c r="F2" s="9"/>
      <c r="G2" s="9"/>
      <c r="I2" s="9"/>
      <c r="K2" s="9"/>
      <c r="M2" s="10"/>
      <c r="S2" s="9"/>
      <c r="U2" s="9"/>
      <c r="AE2" s="9"/>
    </row>
    <row r="3" spans="1:21" s="4" customFormat="1" ht="14.25">
      <c r="A3" s="63" t="s">
        <v>93</v>
      </c>
      <c r="U3" s="6"/>
    </row>
    <row r="4" spans="1:21" s="4" customFormat="1" ht="14.25">
      <c r="A4" s="63" t="str">
        <f>'Hordaland 2005-2008'!A4</f>
        <v>Oppdatert per 5. november 2009</v>
      </c>
      <c r="U4" s="6"/>
    </row>
    <row r="5" spans="3:31" s="8" customFormat="1" ht="12.75">
      <c r="C5" s="9"/>
      <c r="D5" s="9"/>
      <c r="E5" s="9"/>
      <c r="F5" s="9"/>
      <c r="G5" s="9"/>
      <c r="I5" s="9"/>
      <c r="K5" s="9"/>
      <c r="M5" s="10"/>
      <c r="S5" s="9"/>
      <c r="U5" s="9"/>
      <c r="AE5" s="9"/>
    </row>
    <row r="6" spans="13:21" s="8" customFormat="1" ht="12.75">
      <c r="M6" s="10"/>
      <c r="S6" s="9"/>
      <c r="U6" s="9"/>
    </row>
    <row r="7" spans="1:21" s="8" customFormat="1" ht="15">
      <c r="A7" s="3" t="s">
        <v>25</v>
      </c>
      <c r="M7" s="10"/>
      <c r="S7" s="9"/>
      <c r="U7" s="9"/>
    </row>
    <row r="8" spans="1:40" s="17" customFormat="1" ht="12.75">
      <c r="A8" s="11"/>
      <c r="B8" s="12"/>
      <c r="C8" s="13"/>
      <c r="D8" s="14">
        <v>2004</v>
      </c>
      <c r="E8" s="13"/>
      <c r="F8" s="14">
        <v>2003</v>
      </c>
      <c r="G8" s="13"/>
      <c r="H8" s="14">
        <v>2002</v>
      </c>
      <c r="I8" s="13"/>
      <c r="J8" s="14">
        <v>2001</v>
      </c>
      <c r="K8" s="13"/>
      <c r="L8" s="14">
        <v>2000</v>
      </c>
      <c r="M8" s="13"/>
      <c r="N8" s="14">
        <v>1999</v>
      </c>
      <c r="O8" s="15"/>
      <c r="P8" s="14">
        <v>1998</v>
      </c>
      <c r="Q8" s="15"/>
      <c r="R8" s="14">
        <v>1997</v>
      </c>
      <c r="S8" s="16"/>
      <c r="T8" s="14">
        <v>1996</v>
      </c>
      <c r="U8" s="16"/>
      <c r="V8" s="14">
        <v>1995</v>
      </c>
      <c r="X8" s="14">
        <v>1994</v>
      </c>
      <c r="Z8" s="14">
        <v>1993</v>
      </c>
      <c r="AB8" s="14">
        <v>1992</v>
      </c>
      <c r="AD8" s="14">
        <v>1991</v>
      </c>
      <c r="AF8" s="14">
        <v>1990</v>
      </c>
      <c r="AH8" s="14">
        <v>1989</v>
      </c>
      <c r="AJ8" s="14">
        <v>1988</v>
      </c>
      <c r="AL8" s="14">
        <v>1987</v>
      </c>
      <c r="AN8" s="14">
        <v>1986</v>
      </c>
    </row>
    <row r="9" spans="1:40" s="8" customFormat="1" ht="12.75">
      <c r="A9" s="8" t="s">
        <v>26</v>
      </c>
      <c r="B9" s="8" t="s">
        <v>27</v>
      </c>
      <c r="D9" s="8">
        <v>34</v>
      </c>
      <c r="F9" s="8">
        <v>41</v>
      </c>
      <c r="H9" s="8">
        <v>37</v>
      </c>
      <c r="J9" s="8">
        <v>47</v>
      </c>
      <c r="L9" s="8">
        <v>54</v>
      </c>
      <c r="M9" s="10"/>
      <c r="N9" s="8">
        <v>49</v>
      </c>
      <c r="P9" s="8">
        <v>47</v>
      </c>
      <c r="R9" s="8">
        <v>52</v>
      </c>
      <c r="S9" s="9"/>
      <c r="T9" s="8">
        <v>57</v>
      </c>
      <c r="U9" s="9"/>
      <c r="V9" s="8">
        <v>74</v>
      </c>
      <c r="X9" s="8">
        <v>56</v>
      </c>
      <c r="Z9" s="8">
        <v>53</v>
      </c>
      <c r="AB9" s="8">
        <v>50</v>
      </c>
      <c r="AD9" s="8">
        <v>45</v>
      </c>
      <c r="AF9" s="8">
        <v>53</v>
      </c>
      <c r="AH9" s="8">
        <v>53</v>
      </c>
      <c r="AJ9" s="8">
        <v>47</v>
      </c>
      <c r="AL9" s="8">
        <v>40</v>
      </c>
      <c r="AN9" s="8">
        <v>36</v>
      </c>
    </row>
    <row r="10" spans="1:26" s="8" customFormat="1" ht="12.75">
      <c r="A10" s="8" t="s">
        <v>105</v>
      </c>
      <c r="B10" s="8" t="s">
        <v>27</v>
      </c>
      <c r="D10" s="8">
        <v>108</v>
      </c>
      <c r="F10" s="8">
        <v>119</v>
      </c>
      <c r="H10" s="8">
        <v>104</v>
      </c>
      <c r="J10" s="8">
        <v>128</v>
      </c>
      <c r="L10" s="8">
        <v>126</v>
      </c>
      <c r="M10" s="10"/>
      <c r="N10" s="8">
        <v>111</v>
      </c>
      <c r="P10" s="8">
        <v>92</v>
      </c>
      <c r="R10" s="8">
        <v>91</v>
      </c>
      <c r="S10" s="9"/>
      <c r="T10" s="8">
        <v>90</v>
      </c>
      <c r="U10" s="9"/>
      <c r="V10" s="8">
        <v>89</v>
      </c>
      <c r="X10" s="8">
        <v>78</v>
      </c>
      <c r="Z10" s="8">
        <v>63</v>
      </c>
    </row>
    <row r="11" spans="1:40" s="8" customFormat="1" ht="14.25">
      <c r="A11" s="18" t="s">
        <v>120</v>
      </c>
      <c r="B11" s="18" t="s">
        <v>27</v>
      </c>
      <c r="D11" s="19">
        <f>(D10/D9)</f>
        <v>3.176470588235294</v>
      </c>
      <c r="F11" s="19">
        <f>F10/F9</f>
        <v>2.902439024390244</v>
      </c>
      <c r="H11" s="19">
        <f>H10/H9</f>
        <v>2.810810810810811</v>
      </c>
      <c r="J11" s="19">
        <f>J10/J9</f>
        <v>2.723404255319149</v>
      </c>
      <c r="L11" s="19">
        <f>L10/L9</f>
        <v>2.3333333333333335</v>
      </c>
      <c r="M11" s="20"/>
      <c r="N11" s="19">
        <f>N10/N9</f>
        <v>2.2653061224489797</v>
      </c>
      <c r="O11" s="20"/>
      <c r="P11" s="19">
        <f>P10/P9</f>
        <v>1.9574468085106382</v>
      </c>
      <c r="Q11" s="20"/>
      <c r="R11" s="19">
        <f>R10/R9</f>
        <v>1.75</v>
      </c>
      <c r="S11" s="9"/>
      <c r="T11" s="19">
        <f>T10/T9</f>
        <v>1.5789473684210527</v>
      </c>
      <c r="U11" s="9"/>
      <c r="V11" s="19">
        <f>V10/V9</f>
        <v>1.2027027027027026</v>
      </c>
      <c r="X11" s="19">
        <f>X10/X9</f>
        <v>1.3928571428571428</v>
      </c>
      <c r="Z11" s="19">
        <f>Z10/Z9</f>
        <v>1.1886792452830188</v>
      </c>
      <c r="AB11" s="19">
        <f>AB10/AB9</f>
        <v>0</v>
      </c>
      <c r="AD11" s="19">
        <f>AD10/AD9</f>
        <v>0</v>
      </c>
      <c r="AF11" s="19">
        <f>AF10/AF9</f>
        <v>0</v>
      </c>
      <c r="AH11" s="19">
        <f>AH10/AH9</f>
        <v>0</v>
      </c>
      <c r="AJ11" s="19">
        <f>AJ10/AJ9</f>
        <v>0</v>
      </c>
      <c r="AL11" s="19">
        <f>AL10/AL9</f>
        <v>0</v>
      </c>
      <c r="AN11" s="19">
        <f>AN10/AN9</f>
        <v>0</v>
      </c>
    </row>
    <row r="12" spans="1:21" s="8" customFormat="1" ht="12.75">
      <c r="A12" s="21" t="s">
        <v>121</v>
      </c>
      <c r="C12" s="9"/>
      <c r="D12" s="9"/>
      <c r="E12" s="9"/>
      <c r="F12" s="9"/>
      <c r="G12" s="9"/>
      <c r="H12" s="17"/>
      <c r="I12" s="9"/>
      <c r="J12" s="17"/>
      <c r="K12" s="9"/>
      <c r="L12" s="17"/>
      <c r="M12" s="22"/>
      <c r="N12" s="17"/>
      <c r="O12" s="17"/>
      <c r="P12" s="17"/>
      <c r="Q12" s="17"/>
      <c r="R12" s="17"/>
      <c r="S12" s="9"/>
      <c r="U12" s="9"/>
    </row>
    <row r="13" spans="13:21" s="8" customFormat="1" ht="12.75">
      <c r="M13" s="10"/>
      <c r="S13" s="9"/>
      <c r="U13" s="9"/>
    </row>
    <row r="14" spans="1:40" s="8" customFormat="1" ht="15">
      <c r="A14" s="23" t="s">
        <v>28</v>
      </c>
      <c r="B14" s="24"/>
      <c r="C14" s="24"/>
      <c r="D14" s="24"/>
      <c r="E14" s="24"/>
      <c r="F14" s="24"/>
      <c r="G14" s="24"/>
      <c r="H14" s="25"/>
      <c r="I14" s="24"/>
      <c r="J14" s="25"/>
      <c r="K14" s="24"/>
      <c r="L14" s="25"/>
      <c r="M14" s="26"/>
      <c r="N14" s="25"/>
      <c r="O14" s="25"/>
      <c r="P14" s="25"/>
      <c r="Q14" s="25"/>
      <c r="R14" s="25"/>
      <c r="S14" s="9"/>
      <c r="T14" s="25"/>
      <c r="U14" s="9"/>
      <c r="V14" s="25"/>
      <c r="X14" s="25"/>
      <c r="Z14" s="25"/>
      <c r="AB14" s="25"/>
      <c r="AD14" s="25"/>
      <c r="AF14" s="25"/>
      <c r="AH14" s="25"/>
      <c r="AJ14" s="25"/>
      <c r="AL14" s="25"/>
      <c r="AN14" s="25"/>
    </row>
    <row r="15" spans="1:40" s="8" customFormat="1" ht="12" customHeight="1">
      <c r="A15" s="27" t="s">
        <v>163</v>
      </c>
      <c r="B15" s="24"/>
      <c r="C15" s="24"/>
      <c r="D15" s="24"/>
      <c r="E15" s="24"/>
      <c r="F15" s="24"/>
      <c r="G15" s="24"/>
      <c r="H15" s="25"/>
      <c r="I15" s="24"/>
      <c r="J15" s="25"/>
      <c r="K15" s="24"/>
      <c r="L15" s="25"/>
      <c r="M15" s="26"/>
      <c r="N15" s="25"/>
      <c r="O15" s="25"/>
      <c r="P15" s="25"/>
      <c r="Q15" s="25"/>
      <c r="R15" s="25"/>
      <c r="S15" s="9"/>
      <c r="T15" s="25"/>
      <c r="U15" s="9"/>
      <c r="V15" s="25"/>
      <c r="X15" s="25"/>
      <c r="Z15" s="25"/>
      <c r="AB15" s="25"/>
      <c r="AD15" s="25"/>
      <c r="AF15" s="25"/>
      <c r="AH15" s="25"/>
      <c r="AJ15" s="25"/>
      <c r="AL15" s="25"/>
      <c r="AN15" s="25"/>
    </row>
    <row r="16" spans="1:40" s="17" customFormat="1" ht="12.75">
      <c r="A16" s="11"/>
      <c r="B16" s="12"/>
      <c r="C16" s="13"/>
      <c r="D16" s="14">
        <v>2004</v>
      </c>
      <c r="E16" s="13"/>
      <c r="F16" s="14">
        <v>2003</v>
      </c>
      <c r="G16" s="13"/>
      <c r="H16" s="14">
        <v>2002</v>
      </c>
      <c r="I16" s="13"/>
      <c r="J16" s="14">
        <v>2001</v>
      </c>
      <c r="K16" s="13"/>
      <c r="L16" s="14">
        <v>2000</v>
      </c>
      <c r="M16" s="13"/>
      <c r="N16" s="14">
        <v>1999</v>
      </c>
      <c r="O16" s="15"/>
      <c r="P16" s="14">
        <v>1998</v>
      </c>
      <c r="Q16" s="15"/>
      <c r="R16" s="14">
        <v>1997</v>
      </c>
      <c r="S16" s="16"/>
      <c r="T16" s="14">
        <v>1996</v>
      </c>
      <c r="U16" s="16"/>
      <c r="V16" s="14">
        <v>1995</v>
      </c>
      <c r="X16" s="14">
        <v>1994</v>
      </c>
      <c r="Z16" s="14">
        <v>1993</v>
      </c>
      <c r="AB16" s="14">
        <v>1992</v>
      </c>
      <c r="AD16" s="14">
        <v>1991</v>
      </c>
      <c r="AF16" s="14">
        <v>1990</v>
      </c>
      <c r="AH16" s="14">
        <v>1989</v>
      </c>
      <c r="AJ16" s="14">
        <v>1988</v>
      </c>
      <c r="AL16" s="14">
        <v>1987</v>
      </c>
      <c r="AN16" s="14">
        <v>1986</v>
      </c>
    </row>
    <row r="17" spans="1:40" s="8" customFormat="1" ht="14.25">
      <c r="A17" s="28" t="s">
        <v>29</v>
      </c>
      <c r="B17" s="28" t="s">
        <v>30</v>
      </c>
      <c r="C17" s="28"/>
      <c r="D17" s="29">
        <v>34857276</v>
      </c>
      <c r="E17" s="28"/>
      <c r="F17" s="29">
        <v>26544579</v>
      </c>
      <c r="G17" s="28"/>
      <c r="H17" s="29">
        <v>22528993</v>
      </c>
      <c r="I17" s="28"/>
      <c r="J17" s="29">
        <v>28495875</v>
      </c>
      <c r="K17" s="28"/>
      <c r="L17" s="29">
        <v>33087100</v>
      </c>
      <c r="M17" s="28"/>
      <c r="N17" s="29">
        <v>28260856</v>
      </c>
      <c r="O17" s="29"/>
      <c r="P17" s="29">
        <v>21329593</v>
      </c>
      <c r="Q17" s="29"/>
      <c r="R17" s="29">
        <v>17373100</v>
      </c>
      <c r="S17" s="9"/>
      <c r="T17" s="29">
        <v>14723730</v>
      </c>
      <c r="U17" s="9"/>
      <c r="V17" s="29">
        <v>12872420</v>
      </c>
      <c r="X17" s="29">
        <v>14101170</v>
      </c>
      <c r="Z17" s="29">
        <v>11146073</v>
      </c>
      <c r="AB17" s="29">
        <v>10064108</v>
      </c>
      <c r="AD17" s="29">
        <v>8061236</v>
      </c>
      <c r="AF17" s="29">
        <v>6191924</v>
      </c>
      <c r="AH17" s="29">
        <v>7305641</v>
      </c>
      <c r="AJ17" s="29">
        <v>6871107</v>
      </c>
      <c r="AL17" s="29">
        <v>5583652</v>
      </c>
      <c r="AN17" s="29">
        <v>4307765</v>
      </c>
    </row>
    <row r="18" spans="1:40" s="8" customFormat="1" ht="14.25">
      <c r="A18" s="28" t="s">
        <v>122</v>
      </c>
      <c r="B18" s="28" t="s">
        <v>30</v>
      </c>
      <c r="C18" s="28"/>
      <c r="D18" s="29">
        <v>8013978</v>
      </c>
      <c r="E18" s="28"/>
      <c r="F18" s="29">
        <v>6786277</v>
      </c>
      <c r="G18" s="28"/>
      <c r="H18" s="29">
        <v>11375523</v>
      </c>
      <c r="I18" s="28"/>
      <c r="J18" s="29">
        <v>5524533</v>
      </c>
      <c r="K18" s="28"/>
      <c r="L18" s="29">
        <v>4744610</v>
      </c>
      <c r="M18" s="28"/>
      <c r="N18" s="29">
        <v>4054534</v>
      </c>
      <c r="O18" s="29"/>
      <c r="P18" s="29">
        <v>2901960</v>
      </c>
      <c r="Q18" s="29"/>
      <c r="R18" s="29">
        <v>1001626</v>
      </c>
      <c r="S18" s="9"/>
      <c r="T18" s="29">
        <v>539102</v>
      </c>
      <c r="U18" s="9"/>
      <c r="V18" s="29">
        <v>339352</v>
      </c>
      <c r="X18" s="29"/>
      <c r="Z18" s="29"/>
      <c r="AB18" s="29"/>
      <c r="AD18" s="29"/>
      <c r="AF18" s="29"/>
      <c r="AH18" s="29"/>
      <c r="AJ18" s="29"/>
      <c r="AL18" s="29"/>
      <c r="AN18" s="29"/>
    </row>
    <row r="19" spans="1:40" s="8" customFormat="1" ht="12.75">
      <c r="A19" s="28" t="s">
        <v>31</v>
      </c>
      <c r="B19" s="28" t="s">
        <v>30</v>
      </c>
      <c r="C19" s="28"/>
      <c r="D19" s="29">
        <v>184468</v>
      </c>
      <c r="E19" s="28"/>
      <c r="F19" s="29">
        <v>194304</v>
      </c>
      <c r="G19" s="28"/>
      <c r="H19" s="29">
        <v>148926</v>
      </c>
      <c r="I19" s="28"/>
      <c r="J19" s="29">
        <v>27799</v>
      </c>
      <c r="K19" s="28"/>
      <c r="L19" s="29">
        <v>67432</v>
      </c>
      <c r="M19" s="28"/>
      <c r="N19" s="29">
        <v>147139</v>
      </c>
      <c r="O19" s="29"/>
      <c r="P19" s="29">
        <v>113375</v>
      </c>
      <c r="Q19" s="29"/>
      <c r="R19" s="29">
        <v>129941</v>
      </c>
      <c r="S19" s="9"/>
      <c r="T19" s="29">
        <v>31289</v>
      </c>
      <c r="U19" s="9"/>
      <c r="V19" s="29">
        <v>380278</v>
      </c>
      <c r="X19" s="29">
        <v>25500</v>
      </c>
      <c r="Z19" s="29">
        <v>65153</v>
      </c>
      <c r="AB19" s="29">
        <v>132987</v>
      </c>
      <c r="AD19" s="29">
        <v>527805</v>
      </c>
      <c r="AF19" s="29">
        <v>493060</v>
      </c>
      <c r="AH19" s="29">
        <v>117039</v>
      </c>
      <c r="AJ19" s="29">
        <v>173824</v>
      </c>
      <c r="AL19" s="29">
        <v>204651</v>
      </c>
      <c r="AN19" s="29">
        <v>76010</v>
      </c>
    </row>
    <row r="20" spans="1:40" s="8" customFormat="1" ht="12.75">
      <c r="A20" s="28" t="s">
        <v>32</v>
      </c>
      <c r="B20" s="28" t="s">
        <v>30</v>
      </c>
      <c r="C20" s="28"/>
      <c r="D20" s="29">
        <v>2170688</v>
      </c>
      <c r="E20" s="28"/>
      <c r="F20" s="29">
        <v>1972403</v>
      </c>
      <c r="G20" s="28"/>
      <c r="H20" s="29">
        <v>912476</v>
      </c>
      <c r="I20" s="28"/>
      <c r="J20" s="29">
        <v>3089134</v>
      </c>
      <c r="K20" s="28"/>
      <c r="L20" s="29">
        <v>2370073</v>
      </c>
      <c r="M20" s="28"/>
      <c r="N20" s="29">
        <v>1669618</v>
      </c>
      <c r="O20" s="29"/>
      <c r="P20" s="29">
        <v>722531</v>
      </c>
      <c r="Q20" s="29"/>
      <c r="R20" s="29">
        <v>1139627</v>
      </c>
      <c r="S20" s="9"/>
      <c r="T20" s="29">
        <v>598372</v>
      </c>
      <c r="U20" s="9"/>
      <c r="V20" s="29">
        <v>318869</v>
      </c>
      <c r="X20" s="29">
        <v>311491</v>
      </c>
      <c r="Z20" s="29">
        <v>368594</v>
      </c>
      <c r="AB20" s="29">
        <v>266962</v>
      </c>
      <c r="AD20" s="29">
        <v>133617</v>
      </c>
      <c r="AF20" s="29">
        <v>146164</v>
      </c>
      <c r="AH20" s="29">
        <v>62083</v>
      </c>
      <c r="AJ20" s="29">
        <v>88103</v>
      </c>
      <c r="AL20" s="29">
        <v>17772</v>
      </c>
      <c r="AN20" s="29">
        <v>74226</v>
      </c>
    </row>
    <row r="21" spans="1:40" s="8" customFormat="1" ht="12.75">
      <c r="A21" s="30" t="s">
        <v>33</v>
      </c>
      <c r="B21" s="30" t="s">
        <v>30</v>
      </c>
      <c r="C21" s="30"/>
      <c r="D21" s="31">
        <f>SUM(D17:D20)</f>
        <v>45226410</v>
      </c>
      <c r="E21" s="30"/>
      <c r="F21" s="31">
        <f>SUM(F17:F20)</f>
        <v>35497563</v>
      </c>
      <c r="G21" s="30"/>
      <c r="H21" s="31">
        <f>SUM(H17:H20)</f>
        <v>34965918</v>
      </c>
      <c r="I21" s="30"/>
      <c r="J21" s="31">
        <f>SUM(J17:J20)</f>
        <v>37137341</v>
      </c>
      <c r="K21" s="30"/>
      <c r="L21" s="31">
        <f>SUM(L17:L20)</f>
        <v>40269215</v>
      </c>
      <c r="M21" s="32"/>
      <c r="N21" s="31">
        <f>SUM(N17:N20)</f>
        <v>34132147</v>
      </c>
      <c r="O21" s="32"/>
      <c r="P21" s="31">
        <f>SUM(P17:P20)</f>
        <v>25067459</v>
      </c>
      <c r="Q21" s="32"/>
      <c r="R21" s="31">
        <f>SUM(R17:R20)</f>
        <v>19644294</v>
      </c>
      <c r="S21" s="9"/>
      <c r="T21" s="31">
        <f>SUM(T17:T20)</f>
        <v>15892493</v>
      </c>
      <c r="U21" s="9"/>
      <c r="V21" s="31">
        <f>SUM(V17:V20)</f>
        <v>13910919</v>
      </c>
      <c r="X21" s="31">
        <f>SUM(X17:X20)</f>
        <v>14438161</v>
      </c>
      <c r="Z21" s="31">
        <f>SUM(Z17:Z20)</f>
        <v>11579820</v>
      </c>
      <c r="AB21" s="31">
        <f>SUM(AB17:AB20)</f>
        <v>10464057</v>
      </c>
      <c r="AD21" s="31">
        <f>SUM(AD17:AD20)</f>
        <v>8722658</v>
      </c>
      <c r="AF21" s="31">
        <f>SUM(AF17:AF20)</f>
        <v>6831148</v>
      </c>
      <c r="AH21" s="31">
        <f>SUM(AH17:AH20)</f>
        <v>7484763</v>
      </c>
      <c r="AJ21" s="31">
        <f>SUM(AJ17:AJ20)</f>
        <v>7133034</v>
      </c>
      <c r="AL21" s="31">
        <f>SUM(AL17:AL20)</f>
        <v>5806075</v>
      </c>
      <c r="AN21" s="31">
        <f>SUM(AN17:AN20)</f>
        <v>4458001</v>
      </c>
    </row>
    <row r="22" spans="1:40" s="8" customFormat="1" ht="12.75">
      <c r="A22" s="28" t="s">
        <v>34</v>
      </c>
      <c r="B22" s="28" t="s">
        <v>30</v>
      </c>
      <c r="C22" s="28"/>
      <c r="D22" s="29">
        <v>4032216</v>
      </c>
      <c r="E22" s="28"/>
      <c r="F22" s="29">
        <v>3244652</v>
      </c>
      <c r="G22" s="28"/>
      <c r="H22" s="29">
        <v>3769345</v>
      </c>
      <c r="I22" s="28"/>
      <c r="J22" s="29">
        <v>3467695</v>
      </c>
      <c r="K22" s="28"/>
      <c r="L22" s="29">
        <v>3341424</v>
      </c>
      <c r="M22" s="28"/>
      <c r="N22" s="29">
        <v>3351798</v>
      </c>
      <c r="O22" s="29"/>
      <c r="P22" s="29">
        <v>2767016</v>
      </c>
      <c r="Q22" s="29"/>
      <c r="R22" s="29">
        <v>2593275</v>
      </c>
      <c r="S22" s="9"/>
      <c r="T22" s="29">
        <v>2249103</v>
      </c>
      <c r="U22" s="9"/>
      <c r="V22" s="29">
        <v>2321721</v>
      </c>
      <c r="X22" s="29">
        <v>2158477</v>
      </c>
      <c r="Z22" s="29">
        <v>1991806</v>
      </c>
      <c r="AB22" s="29">
        <v>1346677</v>
      </c>
      <c r="AD22" s="29">
        <v>1225544</v>
      </c>
      <c r="AF22" s="29">
        <v>1222730</v>
      </c>
      <c r="AH22" s="29">
        <v>1280410</v>
      </c>
      <c r="AJ22" s="29">
        <v>1740303</v>
      </c>
      <c r="AL22" s="29">
        <v>1096465</v>
      </c>
      <c r="AN22" s="29">
        <v>925875</v>
      </c>
    </row>
    <row r="23" spans="1:40" s="8" customFormat="1" ht="12.75">
      <c r="A23" s="28" t="s">
        <v>35</v>
      </c>
      <c r="B23" s="28" t="s">
        <v>30</v>
      </c>
      <c r="C23" s="28"/>
      <c r="D23" s="29">
        <v>22223830</v>
      </c>
      <c r="E23" s="28"/>
      <c r="F23" s="29">
        <v>19108904</v>
      </c>
      <c r="G23" s="28"/>
      <c r="H23" s="29">
        <v>19326999</v>
      </c>
      <c r="I23" s="28"/>
      <c r="J23" s="29">
        <v>15694409</v>
      </c>
      <c r="K23" s="28"/>
      <c r="L23" s="29">
        <v>13478978</v>
      </c>
      <c r="M23" s="28"/>
      <c r="N23" s="29">
        <v>12746489</v>
      </c>
      <c r="O23" s="29"/>
      <c r="P23" s="29">
        <v>10980822</v>
      </c>
      <c r="Q23" s="29"/>
      <c r="R23" s="29">
        <v>8810847</v>
      </c>
      <c r="S23" s="9"/>
      <c r="T23" s="29">
        <v>6796221</v>
      </c>
      <c r="U23" s="9"/>
      <c r="V23" s="29">
        <v>5815605</v>
      </c>
      <c r="X23" s="29">
        <v>5905859</v>
      </c>
      <c r="Z23" s="29">
        <v>4595749</v>
      </c>
      <c r="AB23" s="29">
        <v>4131558</v>
      </c>
      <c r="AD23" s="29">
        <v>3532941</v>
      </c>
      <c r="AF23" s="29">
        <v>3036875</v>
      </c>
      <c r="AH23" s="29">
        <v>3371590</v>
      </c>
      <c r="AJ23" s="29">
        <v>2737316</v>
      </c>
      <c r="AL23" s="29">
        <v>1874101</v>
      </c>
      <c r="AN23" s="29">
        <v>1446352</v>
      </c>
    </row>
    <row r="24" spans="1:40" s="8" customFormat="1" ht="12.75">
      <c r="A24" s="28" t="s">
        <v>36</v>
      </c>
      <c r="B24" s="28" t="s">
        <v>30</v>
      </c>
      <c r="C24" s="28"/>
      <c r="D24" s="29">
        <v>635127</v>
      </c>
      <c r="E24" s="28"/>
      <c r="F24" s="29">
        <v>565226</v>
      </c>
      <c r="G24" s="28"/>
      <c r="H24" s="29">
        <v>559616</v>
      </c>
      <c r="I24" s="28"/>
      <c r="J24" s="29">
        <v>548035</v>
      </c>
      <c r="K24" s="28"/>
      <c r="L24" s="29">
        <v>400552</v>
      </c>
      <c r="M24" s="28"/>
      <c r="N24" s="29">
        <v>376555</v>
      </c>
      <c r="O24" s="29"/>
      <c r="P24" s="29">
        <v>301250</v>
      </c>
      <c r="Q24" s="29"/>
      <c r="R24" s="29">
        <v>225460</v>
      </c>
      <c r="S24" s="9"/>
      <c r="T24" s="29">
        <v>280059</v>
      </c>
      <c r="U24" s="9"/>
      <c r="V24" s="29">
        <v>260113</v>
      </c>
      <c r="X24" s="29">
        <v>254385</v>
      </c>
      <c r="Z24" s="29">
        <v>248361</v>
      </c>
      <c r="AB24" s="29">
        <v>258894</v>
      </c>
      <c r="AD24" s="29">
        <v>302136</v>
      </c>
      <c r="AF24" s="29">
        <v>284663</v>
      </c>
      <c r="AH24" s="29">
        <v>315133</v>
      </c>
      <c r="AJ24" s="29">
        <v>256872</v>
      </c>
      <c r="AL24" s="29">
        <v>240600</v>
      </c>
      <c r="AN24" s="29">
        <v>195610</v>
      </c>
    </row>
    <row r="25" spans="1:40" s="8" customFormat="1" ht="14.25">
      <c r="A25" s="28" t="s">
        <v>37</v>
      </c>
      <c r="B25" s="28" t="s">
        <v>30</v>
      </c>
      <c r="C25" s="28"/>
      <c r="D25" s="29">
        <v>5101497</v>
      </c>
      <c r="E25" s="28"/>
      <c r="F25" s="29">
        <v>4945265</v>
      </c>
      <c r="G25" s="28"/>
      <c r="H25" s="29">
        <v>4764879</v>
      </c>
      <c r="I25" s="28"/>
      <c r="J25" s="29">
        <v>4536479</v>
      </c>
      <c r="K25" s="28"/>
      <c r="L25" s="29">
        <v>3604381</v>
      </c>
      <c r="M25" s="28"/>
      <c r="N25" s="29">
        <v>3153433</v>
      </c>
      <c r="O25" s="29"/>
      <c r="P25" s="29">
        <v>2595252</v>
      </c>
      <c r="Q25" s="29"/>
      <c r="R25" s="29">
        <v>2098850</v>
      </c>
      <c r="S25" s="9"/>
      <c r="T25" s="29">
        <v>1340401</v>
      </c>
      <c r="U25" s="9"/>
      <c r="V25" s="29">
        <v>1263560</v>
      </c>
      <c r="X25" s="29">
        <v>1180115</v>
      </c>
      <c r="Z25" s="29">
        <v>810265</v>
      </c>
      <c r="AB25" s="29">
        <v>509086</v>
      </c>
      <c r="AD25" s="29">
        <v>673095</v>
      </c>
      <c r="AF25" s="29">
        <v>271686</v>
      </c>
      <c r="AH25" s="29">
        <v>238096</v>
      </c>
      <c r="AJ25" s="29"/>
      <c r="AL25" s="29"/>
      <c r="AN25" s="29"/>
    </row>
    <row r="26" spans="1:40" s="8" customFormat="1" ht="12.75">
      <c r="A26" s="28" t="s">
        <v>123</v>
      </c>
      <c r="B26" s="28" t="s">
        <v>30</v>
      </c>
      <c r="C26" s="28"/>
      <c r="D26" s="29">
        <v>153232</v>
      </c>
      <c r="E26" s="28"/>
      <c r="F26" s="29">
        <v>-971325</v>
      </c>
      <c r="G26" s="28"/>
      <c r="H26" s="29">
        <v>2316666</v>
      </c>
      <c r="I26" s="28"/>
      <c r="J26" s="29">
        <v>395774</v>
      </c>
      <c r="K26" s="28"/>
      <c r="L26" s="29">
        <v>2633656</v>
      </c>
      <c r="M26" s="28"/>
      <c r="N26" s="29">
        <v>1174232</v>
      </c>
      <c r="O26" s="29"/>
      <c r="P26" s="29">
        <v>880216</v>
      </c>
      <c r="Q26" s="29"/>
      <c r="R26" s="29">
        <v>736605</v>
      </c>
      <c r="S26" s="9"/>
      <c r="T26" s="29">
        <v>-102149</v>
      </c>
      <c r="U26" s="9"/>
      <c r="V26" s="29">
        <v>1552840</v>
      </c>
      <c r="X26" s="29">
        <v>1868828</v>
      </c>
      <c r="Z26" s="29">
        <v>761422</v>
      </c>
      <c r="AB26" s="29">
        <v>19959</v>
      </c>
      <c r="AD26" s="29">
        <v>-149621</v>
      </c>
      <c r="AF26" s="29">
        <v>6085</v>
      </c>
      <c r="AH26" s="29">
        <v>37124</v>
      </c>
      <c r="AJ26" s="29">
        <v>1307017</v>
      </c>
      <c r="AL26" s="29">
        <v>1221541</v>
      </c>
      <c r="AN26" s="29">
        <v>463442</v>
      </c>
    </row>
    <row r="27" spans="1:40" s="8" customFormat="1" ht="14.25">
      <c r="A27" s="28" t="s">
        <v>38</v>
      </c>
      <c r="B27" s="28" t="s">
        <v>30</v>
      </c>
      <c r="C27" s="28"/>
      <c r="D27" s="29">
        <v>269092</v>
      </c>
      <c r="E27" s="28"/>
      <c r="F27" s="29">
        <v>-731493</v>
      </c>
      <c r="G27" s="28"/>
      <c r="H27" s="29">
        <v>389835</v>
      </c>
      <c r="I27" s="28"/>
      <c r="J27" s="29">
        <v>638342</v>
      </c>
      <c r="K27" s="28"/>
      <c r="L27" s="29">
        <v>245401</v>
      </c>
      <c r="M27" s="28"/>
      <c r="N27" s="29">
        <v>-23170</v>
      </c>
      <c r="O27" s="29"/>
      <c r="P27" s="29">
        <v>-24198</v>
      </c>
      <c r="Q27" s="29"/>
      <c r="R27" s="29">
        <v>35593</v>
      </c>
      <c r="S27" s="9"/>
      <c r="T27" s="29"/>
      <c r="U27" s="9"/>
      <c r="V27" s="29"/>
      <c r="X27" s="29"/>
      <c r="Z27" s="29"/>
      <c r="AB27" s="29"/>
      <c r="AD27" s="29"/>
      <c r="AF27" s="29"/>
      <c r="AH27" s="29"/>
      <c r="AJ27" s="29"/>
      <c r="AL27" s="29"/>
      <c r="AN27" s="29"/>
    </row>
    <row r="28" spans="1:40" s="8" customFormat="1" ht="12.75">
      <c r="A28" s="28" t="s">
        <v>39</v>
      </c>
      <c r="B28" s="28" t="s">
        <v>30</v>
      </c>
      <c r="C28" s="28"/>
      <c r="D28" s="29">
        <v>3791183</v>
      </c>
      <c r="E28" s="28"/>
      <c r="F28" s="29">
        <v>2678525</v>
      </c>
      <c r="G28" s="28"/>
      <c r="H28" s="29">
        <v>2784291</v>
      </c>
      <c r="I28" s="28"/>
      <c r="J28" s="29">
        <v>2912243</v>
      </c>
      <c r="K28" s="28"/>
      <c r="L28" s="29">
        <v>2615958</v>
      </c>
      <c r="M28" s="28"/>
      <c r="N28" s="29">
        <v>2322621</v>
      </c>
      <c r="O28" s="29"/>
      <c r="P28" s="29">
        <v>1643621</v>
      </c>
      <c r="Q28" s="29"/>
      <c r="R28" s="29">
        <v>1598726</v>
      </c>
      <c r="S28" s="9"/>
      <c r="T28" s="29">
        <v>1470440</v>
      </c>
      <c r="U28" s="9"/>
      <c r="V28" s="29">
        <v>1090354</v>
      </c>
      <c r="X28" s="29">
        <v>1224478</v>
      </c>
      <c r="Z28" s="29">
        <v>1059811</v>
      </c>
      <c r="AB28" s="29">
        <v>1003827</v>
      </c>
      <c r="AD28" s="29">
        <v>875374</v>
      </c>
      <c r="AF28" s="29">
        <v>764542</v>
      </c>
      <c r="AH28" s="29">
        <v>777527</v>
      </c>
      <c r="AJ28" s="29">
        <v>761374</v>
      </c>
      <c r="AL28" s="29">
        <v>673093</v>
      </c>
      <c r="AN28" s="29">
        <v>603477</v>
      </c>
    </row>
    <row r="29" spans="1:40" s="8" customFormat="1" ht="12.75">
      <c r="A29" s="28" t="s">
        <v>40</v>
      </c>
      <c r="B29" s="28" t="s">
        <v>30</v>
      </c>
      <c r="C29" s="28"/>
      <c r="D29" s="29">
        <v>2252782</v>
      </c>
      <c r="E29" s="28"/>
      <c r="F29" s="29">
        <v>2221794</v>
      </c>
      <c r="G29" s="28"/>
      <c r="H29" s="29">
        <v>2244595</v>
      </c>
      <c r="I29" s="28"/>
      <c r="J29" s="29">
        <v>1946295</v>
      </c>
      <c r="K29" s="28"/>
      <c r="L29" s="29">
        <v>1496635</v>
      </c>
      <c r="M29" s="28"/>
      <c r="N29" s="29">
        <v>1269824</v>
      </c>
      <c r="O29" s="29"/>
      <c r="P29" s="29">
        <v>730205</v>
      </c>
      <c r="Q29" s="29"/>
      <c r="R29" s="29">
        <v>760923</v>
      </c>
      <c r="S29" s="9"/>
      <c r="T29" s="29">
        <v>594986</v>
      </c>
      <c r="U29" s="9"/>
      <c r="V29" s="29">
        <v>379993</v>
      </c>
      <c r="X29" s="29">
        <v>472436</v>
      </c>
      <c r="Z29" s="29">
        <v>461034</v>
      </c>
      <c r="AB29" s="29">
        <v>450751</v>
      </c>
      <c r="AD29" s="29">
        <v>442443</v>
      </c>
      <c r="AF29" s="29">
        <v>340330</v>
      </c>
      <c r="AH29" s="29">
        <v>323871</v>
      </c>
      <c r="AJ29" s="29">
        <v>282796</v>
      </c>
      <c r="AL29" s="29">
        <v>246287</v>
      </c>
      <c r="AN29" s="29">
        <v>182711</v>
      </c>
    </row>
    <row r="30" spans="1:40" s="8" customFormat="1" ht="14.25">
      <c r="A30" s="28" t="s">
        <v>41</v>
      </c>
      <c r="B30" s="28" t="s">
        <v>30</v>
      </c>
      <c r="C30" s="28"/>
      <c r="D30" s="29">
        <v>624874</v>
      </c>
      <c r="E30" s="28"/>
      <c r="F30" s="29">
        <v>659951</v>
      </c>
      <c r="G30" s="28"/>
      <c r="H30" s="29">
        <v>667493</v>
      </c>
      <c r="I30" s="28"/>
      <c r="J30" s="29">
        <v>749272</v>
      </c>
      <c r="K30" s="28"/>
      <c r="L30" s="29">
        <v>245994</v>
      </c>
      <c r="M30" s="28"/>
      <c r="N30" s="29">
        <v>168927</v>
      </c>
      <c r="O30" s="29"/>
      <c r="P30" s="29">
        <v>0</v>
      </c>
      <c r="Q30" s="29"/>
      <c r="R30" s="29"/>
      <c r="S30" s="9"/>
      <c r="T30" s="29"/>
      <c r="U30" s="9"/>
      <c r="V30" s="29"/>
      <c r="X30" s="29"/>
      <c r="Z30" s="29"/>
      <c r="AB30" s="29"/>
      <c r="AD30" s="29"/>
      <c r="AF30" s="29"/>
      <c r="AH30" s="29"/>
      <c r="AJ30" s="29"/>
      <c r="AL30" s="29"/>
      <c r="AN30" s="29"/>
    </row>
    <row r="31" spans="1:40" s="8" customFormat="1" ht="12.75">
      <c r="A31" s="28" t="s">
        <v>42</v>
      </c>
      <c r="B31" s="28" t="s">
        <v>30</v>
      </c>
      <c r="C31" s="28"/>
      <c r="D31" s="29">
        <v>4207860</v>
      </c>
      <c r="E31" s="28"/>
      <c r="F31" s="29">
        <v>3991231</v>
      </c>
      <c r="G31" s="28"/>
      <c r="H31" s="29">
        <v>6982905</v>
      </c>
      <c r="I31" s="28"/>
      <c r="J31" s="29">
        <v>6404622</v>
      </c>
      <c r="K31" s="28"/>
      <c r="L31" s="29">
        <v>5033500</v>
      </c>
      <c r="M31" s="28"/>
      <c r="N31" s="29">
        <v>4068505</v>
      </c>
      <c r="O31" s="29"/>
      <c r="P31" s="29">
        <v>3039678</v>
      </c>
      <c r="Q31" s="29"/>
      <c r="R31" s="29">
        <v>2720439</v>
      </c>
      <c r="S31" s="9"/>
      <c r="T31" s="29">
        <v>1951845</v>
      </c>
      <c r="U31" s="9"/>
      <c r="V31" s="29">
        <v>1747205</v>
      </c>
      <c r="X31" s="29">
        <v>1474278</v>
      </c>
      <c r="Z31" s="29">
        <v>1549641</v>
      </c>
      <c r="AB31" s="29">
        <v>1485579</v>
      </c>
      <c r="AD31" s="29">
        <v>1713165</v>
      </c>
      <c r="AF31" s="29">
        <v>817233</v>
      </c>
      <c r="AH31" s="29">
        <v>852735</v>
      </c>
      <c r="AJ31" s="29">
        <v>835252</v>
      </c>
      <c r="AL31" s="29">
        <v>684175</v>
      </c>
      <c r="AN31" s="29">
        <v>486556</v>
      </c>
    </row>
    <row r="32" spans="1:40" s="8" customFormat="1" ht="12.75">
      <c r="A32" s="30" t="s">
        <v>43</v>
      </c>
      <c r="B32" s="30" t="s">
        <v>30</v>
      </c>
      <c r="C32" s="30"/>
      <c r="D32" s="31">
        <f>D22+D23+D24+D25-D26-D27+D28+D29+D30+D31</f>
        <v>42447045</v>
      </c>
      <c r="E32" s="30"/>
      <c r="F32" s="31">
        <f>F22+F23+F24+F25-F26-F27+F28+F29+F30+F31</f>
        <v>39118366</v>
      </c>
      <c r="G32" s="30"/>
      <c r="H32" s="31">
        <f>H22+H23+H24+H25-H26-H27+H28+H29+H30+H31</f>
        <v>38393622</v>
      </c>
      <c r="I32" s="30"/>
      <c r="J32" s="31">
        <f>J22+J23+J24+J25-J26-J27+J28+J29+J30+J31</f>
        <v>35224934</v>
      </c>
      <c r="K32" s="30"/>
      <c r="L32" s="31">
        <f>L22+L23+L24+L25-L26-L27+L28+L29+L30+L31</f>
        <v>27338365</v>
      </c>
      <c r="M32" s="32"/>
      <c r="N32" s="31">
        <f>N22+N23+N24+N25-N26-N27+N28+N29+N30+N31</f>
        <v>26307090</v>
      </c>
      <c r="O32" s="32"/>
      <c r="P32" s="31">
        <f>P22+P23+P24+P25-P26-P27+P28+P29+P30+P31</f>
        <v>21201826</v>
      </c>
      <c r="Q32" s="32"/>
      <c r="R32" s="31">
        <f>R22+R23+R24+R25-R26-R27+R28+R29+R30+R31</f>
        <v>18036322</v>
      </c>
      <c r="S32" s="9"/>
      <c r="T32" s="31">
        <f>T22+T23+T24+T25-T26-T27+T28+T29+T30+T31</f>
        <v>14785204</v>
      </c>
      <c r="U32" s="9"/>
      <c r="V32" s="31">
        <f>V22+V23+V24+V25-V26-V27+V28+V29+V30+V31</f>
        <v>11325711</v>
      </c>
      <c r="X32" s="31">
        <f>X22+X23+X24+X25-X26-X27+X28+X29+X30+X31</f>
        <v>10801200</v>
      </c>
      <c r="Z32" s="31">
        <f>Z22+Z23+Z24+Z25-Z26-Z27+Z28+Z29+Z30+Z31</f>
        <v>9955245</v>
      </c>
      <c r="AB32" s="31">
        <f>AB22+AB23+AB24+AB25-AB26-AB27+AB28+AB29+AB30+AB31</f>
        <v>9166413</v>
      </c>
      <c r="AD32" s="31">
        <f>AD22+AD23+AD24+AD25-AD26-AD27+AD28+AD29+AD30+AD31</f>
        <v>8914319</v>
      </c>
      <c r="AF32" s="31">
        <f>AF22+AF23+AF24+AF25-AF26-AF27+AF28+AF29+AF30+AF31</f>
        <v>6731974</v>
      </c>
      <c r="AH32" s="31">
        <f>AH22+AH23+AH24+AH25-AH26-AH27+AH28+AH29+AH30+AH31</f>
        <v>7122238</v>
      </c>
      <c r="AJ32" s="31">
        <f>AJ22+AJ23+AJ24+AJ25-AJ26-AJ27+AJ28+AJ29+AJ30+AJ31</f>
        <v>5306896</v>
      </c>
      <c r="AL32" s="31">
        <f>AL22+AL23+AL24+AL25-AL26-AL27+AL28+AL29+AL30+AL31</f>
        <v>3593180</v>
      </c>
      <c r="AN32" s="31">
        <f>AN22+AN23+AN24+AN25-AN26-AN27+AN28+AN29+AN30+AN31</f>
        <v>3377139</v>
      </c>
    </row>
    <row r="33" spans="1:40" s="8" customFormat="1" ht="12.75">
      <c r="A33" s="30" t="s">
        <v>44</v>
      </c>
      <c r="B33" s="30" t="s">
        <v>30</v>
      </c>
      <c r="C33" s="30"/>
      <c r="D33" s="31">
        <f>D21-D32</f>
        <v>2779365</v>
      </c>
      <c r="E33" s="30"/>
      <c r="F33" s="31">
        <f>F21-F32</f>
        <v>-3620803</v>
      </c>
      <c r="G33" s="30"/>
      <c r="H33" s="31">
        <f>H21-H32</f>
        <v>-3427704</v>
      </c>
      <c r="I33" s="30"/>
      <c r="J33" s="31">
        <f>J21-J32</f>
        <v>1912407</v>
      </c>
      <c r="K33" s="30"/>
      <c r="L33" s="31">
        <f>L21-L32</f>
        <v>12930850</v>
      </c>
      <c r="M33" s="32"/>
      <c r="N33" s="31">
        <f>N21-N32</f>
        <v>7825057</v>
      </c>
      <c r="O33" s="32"/>
      <c r="P33" s="31">
        <f>P21-P32</f>
        <v>3865633</v>
      </c>
      <c r="Q33" s="32"/>
      <c r="R33" s="31">
        <f>R21-R32</f>
        <v>1607972</v>
      </c>
      <c r="S33" s="9"/>
      <c r="T33" s="31">
        <f>T21-T32</f>
        <v>1107289</v>
      </c>
      <c r="U33" s="9"/>
      <c r="V33" s="31">
        <f>V21-V32</f>
        <v>2585208</v>
      </c>
      <c r="X33" s="31">
        <f>X21-X32</f>
        <v>3636961</v>
      </c>
      <c r="Z33" s="31">
        <f>Z21-Z32</f>
        <v>1624575</v>
      </c>
      <c r="AB33" s="31">
        <f>AB21-AB32</f>
        <v>1297644</v>
      </c>
      <c r="AD33" s="31">
        <f>AD21-AD32</f>
        <v>-191661</v>
      </c>
      <c r="AF33" s="31">
        <f>AF21-AF32</f>
        <v>99174</v>
      </c>
      <c r="AH33" s="31">
        <f>AH21-AH32</f>
        <v>362525</v>
      </c>
      <c r="AJ33" s="31">
        <f>AJ21-AJ32</f>
        <v>1826138</v>
      </c>
      <c r="AL33" s="31">
        <f>AL21-AL32</f>
        <v>2212895</v>
      </c>
      <c r="AN33" s="31">
        <f>AN21-AN32</f>
        <v>1080862</v>
      </c>
    </row>
    <row r="34" spans="1:40" s="8" customFormat="1" ht="12.75">
      <c r="A34" s="28" t="s">
        <v>45</v>
      </c>
      <c r="B34" s="28" t="s">
        <v>30</v>
      </c>
      <c r="C34" s="28"/>
      <c r="D34" s="29">
        <v>329267</v>
      </c>
      <c r="E34" s="28"/>
      <c r="F34" s="29">
        <v>342961</v>
      </c>
      <c r="G34" s="28"/>
      <c r="H34" s="29">
        <v>3004386</v>
      </c>
      <c r="I34" s="28"/>
      <c r="J34" s="29">
        <v>2769033</v>
      </c>
      <c r="K34" s="28"/>
      <c r="L34" s="29">
        <v>1479119</v>
      </c>
      <c r="M34" s="28"/>
      <c r="N34" s="29">
        <v>619121</v>
      </c>
      <c r="O34" s="29"/>
      <c r="P34" s="29">
        <v>295389</v>
      </c>
      <c r="Q34" s="29"/>
      <c r="R34" s="29">
        <v>264838</v>
      </c>
      <c r="S34" s="9"/>
      <c r="T34" s="29">
        <v>216743</v>
      </c>
      <c r="U34" s="9"/>
      <c r="V34" s="29">
        <v>109397</v>
      </c>
      <c r="X34" s="29">
        <v>109600</v>
      </c>
      <c r="Z34" s="29">
        <v>154014</v>
      </c>
      <c r="AB34" s="29">
        <v>208675</v>
      </c>
      <c r="AD34" s="29">
        <v>164231</v>
      </c>
      <c r="AF34" s="29">
        <v>117948</v>
      </c>
      <c r="AH34" s="29">
        <v>120532</v>
      </c>
      <c r="AJ34" s="29">
        <v>141072</v>
      </c>
      <c r="AL34" s="29">
        <v>127534</v>
      </c>
      <c r="AN34" s="29">
        <v>75613</v>
      </c>
    </row>
    <row r="35" spans="1:40" s="8" customFormat="1" ht="12.75">
      <c r="A35" s="28" t="s">
        <v>46</v>
      </c>
      <c r="B35" s="28" t="s">
        <v>30</v>
      </c>
      <c r="C35" s="28"/>
      <c r="D35" s="29">
        <v>2925606</v>
      </c>
      <c r="E35" s="28"/>
      <c r="F35" s="29">
        <v>4058479</v>
      </c>
      <c r="G35" s="28"/>
      <c r="H35" s="29">
        <v>4979358</v>
      </c>
      <c r="I35" s="28"/>
      <c r="J35" s="29">
        <v>2871265</v>
      </c>
      <c r="K35" s="28"/>
      <c r="L35" s="29">
        <v>1427971</v>
      </c>
      <c r="M35" s="28"/>
      <c r="N35" s="29">
        <v>1471513</v>
      </c>
      <c r="O35" s="29"/>
      <c r="P35" s="29">
        <v>970423</v>
      </c>
      <c r="Q35" s="29"/>
      <c r="R35" s="29">
        <v>695772</v>
      </c>
      <c r="S35" s="9"/>
      <c r="T35" s="29">
        <v>624596</v>
      </c>
      <c r="U35" s="9"/>
      <c r="V35" s="29">
        <v>541119</v>
      </c>
      <c r="X35" s="29">
        <v>712075</v>
      </c>
      <c r="Z35" s="29">
        <v>868019</v>
      </c>
      <c r="AB35" s="29">
        <v>1089096</v>
      </c>
      <c r="AD35" s="29">
        <v>911343</v>
      </c>
      <c r="AF35" s="29">
        <v>675641</v>
      </c>
      <c r="AH35" s="29">
        <v>681007</v>
      </c>
      <c r="AJ35" s="29">
        <v>505097</v>
      </c>
      <c r="AL35" s="29">
        <v>413482</v>
      </c>
      <c r="AN35" s="29">
        <v>346451</v>
      </c>
    </row>
    <row r="36" spans="1:40" s="8" customFormat="1" ht="12.75">
      <c r="A36" s="33" t="s">
        <v>47</v>
      </c>
      <c r="B36" s="33" t="s">
        <v>30</v>
      </c>
      <c r="C36" s="30"/>
      <c r="D36" s="31">
        <f>D33+D34-D35</f>
        <v>183026</v>
      </c>
      <c r="E36" s="30"/>
      <c r="F36" s="31">
        <f>F33+F34-F35</f>
        <v>-7336321</v>
      </c>
      <c r="G36" s="30"/>
      <c r="H36" s="31">
        <f>H33+H34-H35</f>
        <v>-5402676</v>
      </c>
      <c r="I36" s="30"/>
      <c r="J36" s="31">
        <f>J33+J34-J35</f>
        <v>1810175</v>
      </c>
      <c r="K36" s="30"/>
      <c r="L36" s="31">
        <f>L33+L34-L35</f>
        <v>12981998</v>
      </c>
      <c r="M36" s="32"/>
      <c r="N36" s="31">
        <f>N33+N34-N35</f>
        <v>6972665</v>
      </c>
      <c r="O36" s="32"/>
      <c r="P36" s="31">
        <f>P33+P34-P35</f>
        <v>3190599</v>
      </c>
      <c r="Q36" s="32"/>
      <c r="R36" s="31">
        <f>R33+R34-R35</f>
        <v>1177038</v>
      </c>
      <c r="S36" s="9"/>
      <c r="T36" s="31">
        <f>T33+T34-T35</f>
        <v>699436</v>
      </c>
      <c r="U36" s="9"/>
      <c r="V36" s="31">
        <f>V33+V34-V35</f>
        <v>2153486</v>
      </c>
      <c r="X36" s="31">
        <f>X33+X34-X35</f>
        <v>3034486</v>
      </c>
      <c r="Z36" s="31">
        <f>Z33+Z34-Z35</f>
        <v>910570</v>
      </c>
      <c r="AB36" s="31">
        <f>AB33+AB34-AB35</f>
        <v>417223</v>
      </c>
      <c r="AD36" s="31">
        <f>AD33+AD34-AD35</f>
        <v>-938773</v>
      </c>
      <c r="AF36" s="31">
        <f>AF33+AF34-AF35</f>
        <v>-458519</v>
      </c>
      <c r="AH36" s="31">
        <f>AH33+AH34-AH35</f>
        <v>-197950</v>
      </c>
      <c r="AJ36" s="31">
        <f>AJ33+AJ34-AJ35</f>
        <v>1462113</v>
      </c>
      <c r="AL36" s="31">
        <f>AL33+AL34-AL35</f>
        <v>1926947</v>
      </c>
      <c r="AN36" s="31">
        <f>AN33+AN34-AN35</f>
        <v>810024</v>
      </c>
    </row>
    <row r="37" spans="1:21" s="8" customFormat="1" ht="12.75">
      <c r="A37" s="21" t="s">
        <v>48</v>
      </c>
      <c r="C37" s="9"/>
      <c r="D37" s="9"/>
      <c r="E37" s="9"/>
      <c r="F37" s="9"/>
      <c r="G37" s="9"/>
      <c r="H37" s="17"/>
      <c r="I37" s="9"/>
      <c r="J37" s="17"/>
      <c r="K37" s="9"/>
      <c r="L37" s="17"/>
      <c r="M37" s="22"/>
      <c r="N37" s="17"/>
      <c r="O37" s="17"/>
      <c r="P37" s="17"/>
      <c r="Q37" s="17"/>
      <c r="R37" s="17"/>
      <c r="S37" s="9"/>
      <c r="U37" s="9"/>
    </row>
    <row r="38" spans="1:21" s="8" customFormat="1" ht="12.75">
      <c r="A38" s="21" t="s">
        <v>49</v>
      </c>
      <c r="C38" s="9"/>
      <c r="D38" s="9"/>
      <c r="E38" s="9"/>
      <c r="F38" s="9"/>
      <c r="G38" s="9"/>
      <c r="H38" s="17"/>
      <c r="I38" s="9"/>
      <c r="J38" s="17"/>
      <c r="K38" s="9"/>
      <c r="L38" s="17"/>
      <c r="M38" s="22"/>
      <c r="N38" s="17"/>
      <c r="O38" s="17"/>
      <c r="P38" s="17"/>
      <c r="Q38" s="17"/>
      <c r="R38" s="17"/>
      <c r="S38" s="9"/>
      <c r="U38" s="9"/>
    </row>
    <row r="39" spans="1:21" s="8" customFormat="1" ht="12.75">
      <c r="A39" s="21" t="s">
        <v>50</v>
      </c>
      <c r="C39" s="9"/>
      <c r="D39" s="9"/>
      <c r="E39" s="9"/>
      <c r="F39" s="9"/>
      <c r="G39" s="9"/>
      <c r="H39" s="17"/>
      <c r="I39" s="9"/>
      <c r="J39" s="17"/>
      <c r="K39" s="9"/>
      <c r="L39" s="17"/>
      <c r="M39" s="22"/>
      <c r="N39" s="17"/>
      <c r="O39" s="17"/>
      <c r="P39" s="17"/>
      <c r="Q39" s="17"/>
      <c r="R39" s="17"/>
      <c r="S39" s="9"/>
      <c r="U39" s="9"/>
    </row>
    <row r="40" spans="1:21" s="8" customFormat="1" ht="12.75">
      <c r="A40" s="21" t="s">
        <v>51</v>
      </c>
      <c r="C40" s="9"/>
      <c r="D40" s="9"/>
      <c r="E40" s="9"/>
      <c r="F40" s="9"/>
      <c r="G40" s="9"/>
      <c r="H40" s="17"/>
      <c r="I40" s="9"/>
      <c r="J40" s="17"/>
      <c r="K40" s="9"/>
      <c r="L40" s="17"/>
      <c r="M40" s="22"/>
      <c r="N40" s="17"/>
      <c r="O40" s="17"/>
      <c r="P40" s="17"/>
      <c r="Q40" s="17"/>
      <c r="R40" s="17"/>
      <c r="S40" s="9"/>
      <c r="U40" s="9"/>
    </row>
    <row r="41" spans="1:21" s="8" customFormat="1" ht="12.75">
      <c r="A41" s="21"/>
      <c r="C41" s="30"/>
      <c r="D41" s="30"/>
      <c r="E41" s="9"/>
      <c r="F41" s="9"/>
      <c r="G41" s="9"/>
      <c r="H41" s="17"/>
      <c r="I41" s="9"/>
      <c r="J41" s="17"/>
      <c r="K41" s="9"/>
      <c r="L41" s="17"/>
      <c r="M41" s="22"/>
      <c r="N41" s="17"/>
      <c r="O41" s="17"/>
      <c r="P41" s="17"/>
      <c r="Q41" s="17"/>
      <c r="R41" s="17"/>
      <c r="S41" s="9"/>
      <c r="U41" s="9"/>
    </row>
    <row r="42" spans="1:40" s="8" customFormat="1" ht="15">
      <c r="A42" s="23" t="s">
        <v>52</v>
      </c>
      <c r="B42" s="24"/>
      <c r="C42" s="24"/>
      <c r="D42" s="24"/>
      <c r="E42" s="24"/>
      <c r="F42" s="24"/>
      <c r="G42" s="24"/>
      <c r="H42" s="34"/>
      <c r="I42" s="24"/>
      <c r="J42" s="34"/>
      <c r="K42" s="24"/>
      <c r="L42" s="34"/>
      <c r="M42" s="26"/>
      <c r="N42" s="34"/>
      <c r="O42" s="34"/>
      <c r="P42" s="34"/>
      <c r="Q42" s="34"/>
      <c r="R42" s="34"/>
      <c r="S42" s="9"/>
      <c r="T42" s="34"/>
      <c r="U42" s="9"/>
      <c r="V42" s="34"/>
      <c r="X42" s="34"/>
      <c r="Z42" s="34"/>
      <c r="AB42" s="34"/>
      <c r="AD42" s="34"/>
      <c r="AF42" s="34"/>
      <c r="AH42" s="34"/>
      <c r="AJ42" s="34"/>
      <c r="AL42" s="34"/>
      <c r="AN42" s="34"/>
    </row>
    <row r="43" spans="1:40" s="8" customFormat="1" ht="12.75">
      <c r="A43" s="27" t="s">
        <v>163</v>
      </c>
      <c r="B43" s="24"/>
      <c r="C43" s="24"/>
      <c r="D43" s="24"/>
      <c r="E43" s="24"/>
      <c r="F43" s="24"/>
      <c r="G43" s="24"/>
      <c r="H43" s="34"/>
      <c r="I43" s="24"/>
      <c r="J43" s="34"/>
      <c r="K43" s="24"/>
      <c r="L43" s="34"/>
      <c r="M43" s="26"/>
      <c r="N43" s="34"/>
      <c r="O43" s="34"/>
      <c r="P43" s="34"/>
      <c r="Q43" s="34"/>
      <c r="R43" s="34"/>
      <c r="S43" s="9"/>
      <c r="T43" s="34"/>
      <c r="U43" s="9"/>
      <c r="V43" s="34"/>
      <c r="X43" s="34"/>
      <c r="Z43" s="34"/>
      <c r="AB43" s="34"/>
      <c r="AD43" s="34"/>
      <c r="AF43" s="34"/>
      <c r="AH43" s="34"/>
      <c r="AJ43" s="34"/>
      <c r="AL43" s="34"/>
      <c r="AN43" s="34"/>
    </row>
    <row r="44" spans="1:40" s="17" customFormat="1" ht="12.75">
      <c r="A44" s="11"/>
      <c r="B44" s="12"/>
      <c r="C44" s="13"/>
      <c r="D44" s="14">
        <v>2004</v>
      </c>
      <c r="E44" s="13"/>
      <c r="F44" s="14">
        <v>2003</v>
      </c>
      <c r="G44" s="13"/>
      <c r="H44" s="14">
        <v>2002</v>
      </c>
      <c r="I44" s="13"/>
      <c r="J44" s="14">
        <v>2001</v>
      </c>
      <c r="K44" s="13"/>
      <c r="L44" s="14">
        <v>2000</v>
      </c>
      <c r="M44" s="13"/>
      <c r="N44" s="14">
        <v>1999</v>
      </c>
      <c r="O44" s="15"/>
      <c r="P44" s="14">
        <v>1998</v>
      </c>
      <c r="Q44" s="15"/>
      <c r="R44" s="14">
        <v>1997</v>
      </c>
      <c r="S44" s="16"/>
      <c r="T44" s="14">
        <v>1996</v>
      </c>
      <c r="U44" s="16"/>
      <c r="V44" s="14">
        <v>1995</v>
      </c>
      <c r="X44" s="14">
        <v>1994</v>
      </c>
      <c r="Z44" s="14">
        <v>1993</v>
      </c>
      <c r="AB44" s="14">
        <v>1992</v>
      </c>
      <c r="AD44" s="14">
        <v>1991</v>
      </c>
      <c r="AF44" s="14">
        <v>1990</v>
      </c>
      <c r="AH44" s="14">
        <v>1989</v>
      </c>
      <c r="AJ44" s="14">
        <v>1988</v>
      </c>
      <c r="AL44" s="14">
        <v>1987</v>
      </c>
      <c r="AN44" s="14">
        <v>1986</v>
      </c>
    </row>
    <row r="45" spans="1:40" s="8" customFormat="1" ht="12.75">
      <c r="A45" s="35" t="s">
        <v>53</v>
      </c>
      <c r="B45" s="36" t="s">
        <v>30</v>
      </c>
      <c r="C45" s="36"/>
      <c r="D45" s="37">
        <v>19974644</v>
      </c>
      <c r="E45" s="36"/>
      <c r="F45" s="37">
        <v>18934061</v>
      </c>
      <c r="G45" s="36"/>
      <c r="H45" s="37">
        <v>20116750</v>
      </c>
      <c r="I45" s="36"/>
      <c r="J45" s="37">
        <v>19520418</v>
      </c>
      <c r="K45" s="36"/>
      <c r="L45" s="37">
        <v>12414396</v>
      </c>
      <c r="M45" s="36"/>
      <c r="N45" s="37">
        <v>10135010</v>
      </c>
      <c r="O45" s="37"/>
      <c r="P45" s="37">
        <v>6380742</v>
      </c>
      <c r="Q45" s="37"/>
      <c r="R45" s="37">
        <v>6734132</v>
      </c>
      <c r="S45" s="9"/>
      <c r="T45" s="37">
        <v>5224538</v>
      </c>
      <c r="U45" s="9"/>
      <c r="V45" s="37">
        <v>3090076</v>
      </c>
      <c r="X45" s="37">
        <v>3465634</v>
      </c>
      <c r="Z45" s="37">
        <v>3296589</v>
      </c>
      <c r="AB45" s="37">
        <v>3175209</v>
      </c>
      <c r="AD45" s="37">
        <v>3362445</v>
      </c>
      <c r="AF45" s="37">
        <v>2896033</v>
      </c>
      <c r="AH45" s="37">
        <v>2861392</v>
      </c>
      <c r="AJ45" s="37">
        <v>2806768</v>
      </c>
      <c r="AL45" s="37">
        <v>2401502</v>
      </c>
      <c r="AN45" s="37">
        <v>2055324</v>
      </c>
    </row>
    <row r="46" spans="1:40" s="8" customFormat="1" ht="12.75">
      <c r="A46" s="35" t="s">
        <v>54</v>
      </c>
      <c r="B46" s="36" t="s">
        <v>30</v>
      </c>
      <c r="C46" s="36"/>
      <c r="D46" s="37">
        <v>7376932</v>
      </c>
      <c r="E46" s="36"/>
      <c r="F46" s="37">
        <v>10562414</v>
      </c>
      <c r="G46" s="36"/>
      <c r="H46" s="37">
        <v>10154295</v>
      </c>
      <c r="I46" s="36"/>
      <c r="J46" s="37">
        <v>9019747</v>
      </c>
      <c r="K46" s="36"/>
      <c r="L46" s="37">
        <v>5602989</v>
      </c>
      <c r="M46" s="36"/>
      <c r="N46" s="37">
        <v>2843060</v>
      </c>
      <c r="O46" s="37"/>
      <c r="P46" s="37">
        <v>1571575</v>
      </c>
      <c r="Q46" s="37"/>
      <c r="R46" s="37">
        <v>2120108</v>
      </c>
      <c r="S46" s="9"/>
      <c r="T46" s="37">
        <v>1437769</v>
      </c>
      <c r="U46" s="9"/>
      <c r="V46" s="37">
        <v>674527</v>
      </c>
      <c r="X46" s="37">
        <v>657462</v>
      </c>
      <c r="Z46" s="37">
        <v>507927</v>
      </c>
      <c r="AB46" s="37">
        <v>698633</v>
      </c>
      <c r="AD46" s="37">
        <v>728022</v>
      </c>
      <c r="AF46" s="37">
        <v>701934</v>
      </c>
      <c r="AH46" s="37">
        <v>396621</v>
      </c>
      <c r="AJ46" s="37">
        <v>243853</v>
      </c>
      <c r="AL46" s="37">
        <v>283674</v>
      </c>
      <c r="AN46" s="37">
        <v>118254</v>
      </c>
    </row>
    <row r="47" spans="1:40" s="8" customFormat="1" ht="12.75">
      <c r="A47" s="38" t="s">
        <v>55</v>
      </c>
      <c r="B47" s="26" t="s">
        <v>30</v>
      </c>
      <c r="C47" s="26"/>
      <c r="D47" s="39">
        <f>SUM(D45:D46)</f>
        <v>27351576</v>
      </c>
      <c r="E47" s="26"/>
      <c r="F47" s="39">
        <f>SUM(F45:F46)</f>
        <v>29496475</v>
      </c>
      <c r="G47" s="26"/>
      <c r="H47" s="39">
        <f>SUM(H45:H46)</f>
        <v>30271045</v>
      </c>
      <c r="I47" s="26"/>
      <c r="J47" s="39">
        <f>SUM(J45:J46)</f>
        <v>28540165</v>
      </c>
      <c r="K47" s="26"/>
      <c r="L47" s="39">
        <f>SUM(L45:L46)</f>
        <v>18017385</v>
      </c>
      <c r="M47" s="40"/>
      <c r="N47" s="39">
        <f>SUM(N45:N46)</f>
        <v>12978070</v>
      </c>
      <c r="O47" s="40"/>
      <c r="P47" s="39">
        <f>SUM(P45:P46)</f>
        <v>7952317</v>
      </c>
      <c r="Q47" s="40"/>
      <c r="R47" s="39">
        <f>SUM(R45:R46)</f>
        <v>8854240</v>
      </c>
      <c r="S47" s="9"/>
      <c r="T47" s="39">
        <f>SUM(T45:T46)</f>
        <v>6662307</v>
      </c>
      <c r="U47" s="9"/>
      <c r="V47" s="39">
        <f>SUM(V45:V46)</f>
        <v>3764603</v>
      </c>
      <c r="X47" s="39">
        <f>SUM(X45:X46)</f>
        <v>4123096</v>
      </c>
      <c r="Z47" s="39">
        <f>SUM(Z45:Z46)</f>
        <v>3804516</v>
      </c>
      <c r="AB47" s="39">
        <f>SUM(AB45:AB46)</f>
        <v>3873842</v>
      </c>
      <c r="AD47" s="39">
        <f>SUM(AD45:AD46)</f>
        <v>4090467</v>
      </c>
      <c r="AF47" s="39">
        <f>SUM(AF45:AF46)</f>
        <v>3597967</v>
      </c>
      <c r="AH47" s="39">
        <f>SUM(AH45:AH46)</f>
        <v>3258013</v>
      </c>
      <c r="AJ47" s="39">
        <f>SUM(AJ45:AJ46)</f>
        <v>3050621</v>
      </c>
      <c r="AL47" s="39">
        <f>SUM(AL45:AL46)</f>
        <v>2685176</v>
      </c>
      <c r="AN47" s="39">
        <f>SUM(AN45:AN46)</f>
        <v>2173578</v>
      </c>
    </row>
    <row r="48" spans="1:40" s="8" customFormat="1" ht="12.75">
      <c r="A48" s="35" t="s">
        <v>124</v>
      </c>
      <c r="B48" s="36" t="s">
        <v>30</v>
      </c>
      <c r="C48" s="36"/>
      <c r="D48" s="37">
        <v>647820</v>
      </c>
      <c r="E48" s="36"/>
      <c r="F48" s="37">
        <v>536036</v>
      </c>
      <c r="G48" s="36"/>
      <c r="H48" s="37">
        <v>705682</v>
      </c>
      <c r="I48" s="36"/>
      <c r="J48" s="37">
        <v>593956</v>
      </c>
      <c r="K48" s="36"/>
      <c r="L48" s="37">
        <v>446089</v>
      </c>
      <c r="M48" s="36"/>
      <c r="N48" s="37">
        <v>398859</v>
      </c>
      <c r="O48" s="37"/>
      <c r="P48" s="37">
        <v>293848</v>
      </c>
      <c r="Q48" s="37"/>
      <c r="R48" s="37">
        <v>352252</v>
      </c>
      <c r="S48" s="9"/>
      <c r="T48" s="37">
        <v>183831</v>
      </c>
      <c r="U48" s="9"/>
      <c r="V48" s="37">
        <v>100353</v>
      </c>
      <c r="X48" s="37">
        <v>96910</v>
      </c>
      <c r="Z48" s="37">
        <v>61052</v>
      </c>
      <c r="AB48" s="37">
        <v>71602</v>
      </c>
      <c r="AD48" s="37">
        <v>66127</v>
      </c>
      <c r="AF48" s="37">
        <v>57962</v>
      </c>
      <c r="AH48" s="37">
        <v>52368</v>
      </c>
      <c r="AJ48" s="37">
        <v>63538</v>
      </c>
      <c r="AL48" s="37">
        <v>49119</v>
      </c>
      <c r="AN48" s="37">
        <v>62337</v>
      </c>
    </row>
    <row r="49" spans="1:40" s="8" customFormat="1" ht="12.75">
      <c r="A49" s="35" t="s">
        <v>125</v>
      </c>
      <c r="B49" s="36" t="s">
        <v>30</v>
      </c>
      <c r="C49" s="36"/>
      <c r="D49" s="37">
        <v>20606094</v>
      </c>
      <c r="E49" s="36"/>
      <c r="F49" s="37">
        <v>18652494</v>
      </c>
      <c r="G49" s="36"/>
      <c r="H49" s="37">
        <v>19102559</v>
      </c>
      <c r="I49" s="36"/>
      <c r="J49" s="37">
        <v>18089545</v>
      </c>
      <c r="K49" s="36"/>
      <c r="L49" s="37">
        <v>15964944</v>
      </c>
      <c r="M49" s="36"/>
      <c r="N49" s="37">
        <v>13648974</v>
      </c>
      <c r="O49" s="37"/>
      <c r="P49" s="37">
        <v>10483186</v>
      </c>
      <c r="Q49" s="37"/>
      <c r="R49" s="37">
        <v>9573888</v>
      </c>
      <c r="S49" s="9"/>
      <c r="T49" s="37">
        <v>8286105</v>
      </c>
      <c r="U49" s="9"/>
      <c r="V49" s="37">
        <v>7103683</v>
      </c>
      <c r="X49" s="37">
        <v>7226010</v>
      </c>
      <c r="Z49" s="37">
        <v>5730246</v>
      </c>
      <c r="AB49" s="37">
        <v>5113776</v>
      </c>
      <c r="AD49" s="37">
        <v>5324400</v>
      </c>
      <c r="AF49" s="37">
        <v>4196811</v>
      </c>
      <c r="AH49" s="37">
        <v>4355036</v>
      </c>
      <c r="AJ49" s="37">
        <v>4652774</v>
      </c>
      <c r="AL49" s="37">
        <v>4232391</v>
      </c>
      <c r="AN49" s="37">
        <v>2653607</v>
      </c>
    </row>
    <row r="50" spans="1:40" s="8" customFormat="1" ht="14.25">
      <c r="A50" s="35" t="s">
        <v>126</v>
      </c>
      <c r="B50" s="36" t="s">
        <v>30</v>
      </c>
      <c r="C50" s="36"/>
      <c r="D50" s="37">
        <v>612860</v>
      </c>
      <c r="E50" s="36"/>
      <c r="F50" s="37">
        <v>131362</v>
      </c>
      <c r="G50" s="36"/>
      <c r="H50" s="37">
        <v>1267564</v>
      </c>
      <c r="I50" s="36"/>
      <c r="J50" s="37">
        <v>805467</v>
      </c>
      <c r="K50" s="36"/>
      <c r="L50" s="37">
        <v>252919</v>
      </c>
      <c r="M50" s="36"/>
      <c r="N50" s="37">
        <v>4921</v>
      </c>
      <c r="O50" s="37"/>
      <c r="P50" s="37">
        <v>37789</v>
      </c>
      <c r="Q50" s="37"/>
      <c r="R50" s="37">
        <v>70217</v>
      </c>
      <c r="S50" s="9"/>
      <c r="T50" s="37"/>
      <c r="U50" s="9"/>
      <c r="V50" s="37"/>
      <c r="X50" s="37"/>
      <c r="Z50" s="37"/>
      <c r="AB50" s="37"/>
      <c r="AD50" s="37"/>
      <c r="AF50" s="37"/>
      <c r="AH50" s="37"/>
      <c r="AJ50" s="37"/>
      <c r="AL50" s="37"/>
      <c r="AN50" s="37"/>
    </row>
    <row r="51" spans="1:40" s="8" customFormat="1" ht="12.75">
      <c r="A51" s="35" t="s">
        <v>56</v>
      </c>
      <c r="B51" s="36" t="s">
        <v>30</v>
      </c>
      <c r="C51" s="36"/>
      <c r="D51" s="37">
        <v>8380377</v>
      </c>
      <c r="E51" s="36"/>
      <c r="F51" s="37">
        <v>11478073</v>
      </c>
      <c r="G51" s="36"/>
      <c r="H51" s="37">
        <v>9221521</v>
      </c>
      <c r="I51" s="36"/>
      <c r="J51" s="37">
        <v>10021057</v>
      </c>
      <c r="K51" s="36"/>
      <c r="L51" s="37">
        <v>10139839</v>
      </c>
      <c r="M51" s="36"/>
      <c r="N51" s="37">
        <v>9420509</v>
      </c>
      <c r="O51" s="37"/>
      <c r="P51" s="37">
        <v>5871548</v>
      </c>
      <c r="Q51" s="37"/>
      <c r="R51" s="37">
        <v>5893285</v>
      </c>
      <c r="S51" s="9"/>
      <c r="T51" s="37">
        <v>3522366</v>
      </c>
      <c r="U51" s="9"/>
      <c r="V51" s="37">
        <v>2199787</v>
      </c>
      <c r="X51" s="37">
        <v>2798645</v>
      </c>
      <c r="Z51" s="37">
        <v>2033500</v>
      </c>
      <c r="AB51" s="37">
        <v>1825862</v>
      </c>
      <c r="AD51" s="37">
        <v>1645789</v>
      </c>
      <c r="AF51" s="37">
        <v>1470161</v>
      </c>
      <c r="AH51" s="37">
        <v>1573288</v>
      </c>
      <c r="AJ51" s="37">
        <v>1323782</v>
      </c>
      <c r="AL51" s="37">
        <v>1150516</v>
      </c>
      <c r="AN51" s="37">
        <v>850072</v>
      </c>
    </row>
    <row r="52" spans="1:40" s="8" customFormat="1" ht="12.75">
      <c r="A52" s="35" t="s">
        <v>57</v>
      </c>
      <c r="B52" s="36" t="s">
        <v>30</v>
      </c>
      <c r="C52" s="36"/>
      <c r="D52" s="37">
        <v>644711</v>
      </c>
      <c r="E52" s="36"/>
      <c r="F52" s="37">
        <v>1219730</v>
      </c>
      <c r="G52" s="36"/>
      <c r="H52" s="37">
        <v>988033</v>
      </c>
      <c r="I52" s="36"/>
      <c r="J52" s="37">
        <v>3057440</v>
      </c>
      <c r="K52" s="36"/>
      <c r="L52" s="37">
        <v>4274039</v>
      </c>
      <c r="M52" s="36"/>
      <c r="N52" s="37">
        <v>4193225</v>
      </c>
      <c r="O52" s="37"/>
      <c r="P52" s="37">
        <v>1330919</v>
      </c>
      <c r="Q52" s="37"/>
      <c r="R52" s="37">
        <v>801605</v>
      </c>
      <c r="S52" s="9"/>
      <c r="T52" s="37">
        <v>852232</v>
      </c>
      <c r="U52" s="9"/>
      <c r="V52" s="37">
        <v>926925</v>
      </c>
      <c r="X52" s="37">
        <v>1098114</v>
      </c>
      <c r="Z52" s="37">
        <v>966635</v>
      </c>
      <c r="AB52" s="37">
        <v>868081</v>
      </c>
      <c r="AD52" s="37">
        <v>337821</v>
      </c>
      <c r="AF52" s="37">
        <v>388091</v>
      </c>
      <c r="AH52" s="37">
        <v>386723</v>
      </c>
      <c r="AJ52" s="37">
        <v>505185</v>
      </c>
      <c r="AL52" s="37">
        <v>841804</v>
      </c>
      <c r="AN52" s="37">
        <v>511691</v>
      </c>
    </row>
    <row r="53" spans="1:40" s="8" customFormat="1" ht="12.75">
      <c r="A53" s="38" t="s">
        <v>58</v>
      </c>
      <c r="B53" s="26" t="s">
        <v>30</v>
      </c>
      <c r="C53" s="26"/>
      <c r="D53" s="39">
        <f>SUM(D48:D52)</f>
        <v>30891862</v>
      </c>
      <c r="E53" s="26"/>
      <c r="F53" s="39">
        <f>SUM(F48:F52)</f>
        <v>32017695</v>
      </c>
      <c r="G53" s="26"/>
      <c r="H53" s="39">
        <f>SUM(H48:H52)</f>
        <v>31285359</v>
      </c>
      <c r="I53" s="26"/>
      <c r="J53" s="39">
        <f>SUM(J48:J52)</f>
        <v>32567465</v>
      </c>
      <c r="K53" s="26"/>
      <c r="L53" s="39">
        <f>SUM(L48:L52)</f>
        <v>31077830</v>
      </c>
      <c r="M53" s="40"/>
      <c r="N53" s="39">
        <f>SUM(N48:N52)</f>
        <v>27666488</v>
      </c>
      <c r="O53" s="40"/>
      <c r="P53" s="39">
        <f>SUM(P48:P52)</f>
        <v>18017290</v>
      </c>
      <c r="Q53" s="40"/>
      <c r="R53" s="39">
        <f>SUM(R48:R52)</f>
        <v>16691247</v>
      </c>
      <c r="S53" s="9"/>
      <c r="T53" s="39">
        <f>SUM(T48:T52)</f>
        <v>12844534</v>
      </c>
      <c r="U53" s="9"/>
      <c r="V53" s="39">
        <f>SUM(V48:V52)</f>
        <v>10330748</v>
      </c>
      <c r="X53" s="39">
        <f>SUM(X48:X52)</f>
        <v>11219679</v>
      </c>
      <c r="Z53" s="39">
        <f>SUM(Z48:Z52)</f>
        <v>8791433</v>
      </c>
      <c r="AB53" s="39">
        <f>SUM(AB48:AB52)</f>
        <v>7879321</v>
      </c>
      <c r="AD53" s="39">
        <f>SUM(AD48:AD52)</f>
        <v>7374137</v>
      </c>
      <c r="AF53" s="39">
        <f>SUM(AF48:AF52)</f>
        <v>6113025</v>
      </c>
      <c r="AH53" s="39">
        <f>SUM(AH48:AH52)</f>
        <v>6367415</v>
      </c>
      <c r="AJ53" s="39">
        <f>SUM(AJ48:AJ52)</f>
        <v>6545279</v>
      </c>
      <c r="AL53" s="39">
        <f>SUM(AL48:AL52)</f>
        <v>6273830</v>
      </c>
      <c r="AN53" s="39">
        <f>SUM(AN48:AN52)</f>
        <v>4077707</v>
      </c>
    </row>
    <row r="54" spans="1:40" s="8" customFormat="1" ht="12.75">
      <c r="A54" s="38" t="s">
        <v>59</v>
      </c>
      <c r="B54" s="36" t="s">
        <v>30</v>
      </c>
      <c r="C54" s="36"/>
      <c r="D54" s="39">
        <f>D47+D53</f>
        <v>58243438</v>
      </c>
      <c r="E54" s="36"/>
      <c r="F54" s="39">
        <f>F47+F53</f>
        <v>61514170</v>
      </c>
      <c r="G54" s="36"/>
      <c r="H54" s="39">
        <f>H47+H53</f>
        <v>61556404</v>
      </c>
      <c r="I54" s="36"/>
      <c r="J54" s="39">
        <f>J47+J53</f>
        <v>61107630</v>
      </c>
      <c r="K54" s="36"/>
      <c r="L54" s="39">
        <f>L47+L53</f>
        <v>49095215</v>
      </c>
      <c r="M54" s="40"/>
      <c r="N54" s="39">
        <f>N47+N53</f>
        <v>40644558</v>
      </c>
      <c r="O54" s="40"/>
      <c r="P54" s="39">
        <f>P47+P53</f>
        <v>25969607</v>
      </c>
      <c r="Q54" s="40"/>
      <c r="R54" s="39">
        <f>R47+R53</f>
        <v>25545487</v>
      </c>
      <c r="S54" s="9"/>
      <c r="T54" s="39">
        <f>T47+T53</f>
        <v>19506841</v>
      </c>
      <c r="U54" s="9"/>
      <c r="V54" s="39">
        <f>V47+V53</f>
        <v>14095351</v>
      </c>
      <c r="X54" s="39">
        <f>X47+X53</f>
        <v>15342775</v>
      </c>
      <c r="Z54" s="39">
        <f>Z47+Z53</f>
        <v>12595949</v>
      </c>
      <c r="AB54" s="39">
        <f>AB47+AB53</f>
        <v>11753163</v>
      </c>
      <c r="AD54" s="39">
        <f>AD47+AD53</f>
        <v>11464604</v>
      </c>
      <c r="AF54" s="39">
        <f>AF47+AF53</f>
        <v>9710992</v>
      </c>
      <c r="AH54" s="39">
        <f>AH47+AH53</f>
        <v>9625428</v>
      </c>
      <c r="AJ54" s="39">
        <f>AJ47+AJ53</f>
        <v>9595900</v>
      </c>
      <c r="AL54" s="39">
        <f>AL47+AL53</f>
        <v>8959006</v>
      </c>
      <c r="AN54" s="39">
        <f>AN47+AN53</f>
        <v>6251285</v>
      </c>
    </row>
    <row r="55" spans="1:40" s="8" customFormat="1" ht="12.75">
      <c r="A55" s="38"/>
      <c r="B55" s="36"/>
      <c r="C55" s="36"/>
      <c r="D55" s="40"/>
      <c r="E55" s="36"/>
      <c r="F55" s="40"/>
      <c r="G55" s="36"/>
      <c r="H55" s="40"/>
      <c r="I55" s="36"/>
      <c r="J55" s="40"/>
      <c r="K55" s="36"/>
      <c r="L55" s="40"/>
      <c r="M55" s="40"/>
      <c r="N55" s="40"/>
      <c r="O55" s="40"/>
      <c r="P55" s="40"/>
      <c r="Q55" s="40"/>
      <c r="R55" s="40"/>
      <c r="S55" s="9"/>
      <c r="T55" s="40"/>
      <c r="U55" s="9"/>
      <c r="V55" s="40"/>
      <c r="X55" s="40"/>
      <c r="Z55" s="40"/>
      <c r="AB55" s="40"/>
      <c r="AD55" s="40"/>
      <c r="AF55" s="40"/>
      <c r="AH55" s="40"/>
      <c r="AJ55" s="40"/>
      <c r="AL55" s="40"/>
      <c r="AN55" s="40"/>
    </row>
    <row r="56" spans="1:40" s="8" customFormat="1" ht="12.75">
      <c r="A56" s="38" t="s">
        <v>60</v>
      </c>
      <c r="B56" s="36" t="s">
        <v>30</v>
      </c>
      <c r="C56" s="36"/>
      <c r="D56" s="39">
        <f>D54-D63</f>
        <v>2583072</v>
      </c>
      <c r="E56" s="36"/>
      <c r="F56" s="39">
        <f>F54-F63</f>
        <v>269196</v>
      </c>
      <c r="G56" s="36"/>
      <c r="H56" s="39">
        <f>H54-H63</f>
        <v>1257757</v>
      </c>
      <c r="I56" s="36"/>
      <c r="J56" s="39">
        <f>J54-J63</f>
        <v>9529015</v>
      </c>
      <c r="K56" s="36"/>
      <c r="L56" s="39">
        <f>L54-L63</f>
        <v>17444290</v>
      </c>
      <c r="M56" s="40"/>
      <c r="N56" s="39">
        <f>N54-N63</f>
        <v>12701699</v>
      </c>
      <c r="O56" s="40"/>
      <c r="P56" s="39">
        <f>P54-P63</f>
        <v>7404734</v>
      </c>
      <c r="Q56" s="40"/>
      <c r="R56" s="39">
        <f>R54-R63</f>
        <v>9390846</v>
      </c>
      <c r="S56" s="9"/>
      <c r="T56" s="39">
        <f>T54-T63</f>
        <v>7166121</v>
      </c>
      <c r="U56" s="9"/>
      <c r="V56" s="39">
        <f>V54-V63</f>
        <v>5278018</v>
      </c>
      <c r="X56" s="39">
        <f>X54-X63</f>
        <v>5950004</v>
      </c>
      <c r="Z56" s="39">
        <f>Z54-Z63</f>
        <v>3371103</v>
      </c>
      <c r="AB56" s="39">
        <f>AB54-AB63</f>
        <v>3839176</v>
      </c>
      <c r="AD56" s="39">
        <f>AD54-AD63</f>
        <v>887897</v>
      </c>
      <c r="AF56" s="39">
        <f>AF54-AF63</f>
        <v>605717</v>
      </c>
      <c r="AH56" s="39">
        <f>AH54-AH63</f>
        <v>1557760</v>
      </c>
      <c r="AJ56" s="39">
        <f>AJ54-AJ63</f>
        <v>2741765</v>
      </c>
      <c r="AL56" s="39">
        <f>AL54-AL63</f>
        <v>3568442</v>
      </c>
      <c r="AN56" s="39">
        <f>AN54-AN63</f>
        <v>2029253</v>
      </c>
    </row>
    <row r="57" spans="1:40" s="8" customFormat="1" ht="14.25">
      <c r="A57" s="35" t="s">
        <v>61</v>
      </c>
      <c r="B57" s="36" t="s">
        <v>30</v>
      </c>
      <c r="C57" s="36"/>
      <c r="D57" s="37">
        <v>5368201</v>
      </c>
      <c r="E57" s="36"/>
      <c r="F57" s="37">
        <v>4464114</v>
      </c>
      <c r="G57" s="36"/>
      <c r="H57" s="37">
        <v>6005661</v>
      </c>
      <c r="I57" s="36"/>
      <c r="J57" s="37">
        <v>6134839</v>
      </c>
      <c r="K57" s="36"/>
      <c r="L57" s="37">
        <v>4995554</v>
      </c>
      <c r="M57" s="36"/>
      <c r="N57" s="37">
        <v>3932929</v>
      </c>
      <c r="O57" s="37"/>
      <c r="P57" s="37">
        <v>2567950</v>
      </c>
      <c r="Q57" s="37"/>
      <c r="R57" s="37">
        <v>1989560</v>
      </c>
      <c r="S57" s="9"/>
      <c r="T57" s="37">
        <v>1514968</v>
      </c>
      <c r="U57" s="9"/>
      <c r="V57" s="37">
        <v>1021204</v>
      </c>
      <c r="X57" s="37">
        <v>1212337</v>
      </c>
      <c r="Z57" s="37">
        <v>668383</v>
      </c>
      <c r="AB57" s="37"/>
      <c r="AD57" s="37">
        <v>2949128</v>
      </c>
      <c r="AF57" s="37">
        <v>2907745</v>
      </c>
      <c r="AH57" s="37">
        <v>1880916</v>
      </c>
      <c r="AJ57" s="37">
        <v>2019099</v>
      </c>
      <c r="AL57" s="37">
        <v>1569416</v>
      </c>
      <c r="AN57" s="37">
        <v>971658</v>
      </c>
    </row>
    <row r="58" spans="1:40" s="8" customFormat="1" ht="12.75">
      <c r="A58" s="35" t="s">
        <v>62</v>
      </c>
      <c r="B58" s="36" t="s">
        <v>30</v>
      </c>
      <c r="C58" s="36"/>
      <c r="D58" s="37">
        <v>27043636</v>
      </c>
      <c r="E58" s="36"/>
      <c r="F58" s="37">
        <v>27728749</v>
      </c>
      <c r="G58" s="36"/>
      <c r="H58" s="37">
        <v>29302052</v>
      </c>
      <c r="I58" s="36"/>
      <c r="J58" s="37">
        <v>26120104</v>
      </c>
      <c r="K58" s="36"/>
      <c r="L58" s="37">
        <v>12212667</v>
      </c>
      <c r="M58" s="36"/>
      <c r="N58" s="37">
        <v>10969304</v>
      </c>
      <c r="O58" s="37"/>
      <c r="P58" s="37">
        <v>5723834</v>
      </c>
      <c r="Q58" s="37"/>
      <c r="R58" s="37">
        <v>5159249</v>
      </c>
      <c r="S58" s="9"/>
      <c r="T58" s="37">
        <v>3778429</v>
      </c>
      <c r="U58" s="9"/>
      <c r="V58" s="37">
        <v>2266304</v>
      </c>
      <c r="X58" s="37">
        <v>2302610</v>
      </c>
      <c r="Z58" s="37">
        <v>2513606</v>
      </c>
      <c r="AB58" s="37">
        <v>2121295</v>
      </c>
      <c r="AD58" s="37">
        <v>2356609</v>
      </c>
      <c r="AF58" s="37">
        <v>2039637</v>
      </c>
      <c r="AH58" s="37">
        <v>2534287</v>
      </c>
      <c r="AJ58" s="37">
        <v>1936641</v>
      </c>
      <c r="AL58" s="37">
        <v>1554442</v>
      </c>
      <c r="AN58" s="37">
        <v>1375213</v>
      </c>
    </row>
    <row r="59" spans="1:40" s="8" customFormat="1" ht="12.75">
      <c r="A59" s="35" t="s">
        <v>63</v>
      </c>
      <c r="B59" s="36" t="s">
        <v>30</v>
      </c>
      <c r="C59" s="36"/>
      <c r="D59" s="37">
        <v>13453870</v>
      </c>
      <c r="E59" s="36"/>
      <c r="F59" s="37">
        <v>15765636</v>
      </c>
      <c r="G59" s="36"/>
      <c r="H59" s="37">
        <v>12637332</v>
      </c>
      <c r="I59" s="36"/>
      <c r="J59" s="37">
        <v>9741020</v>
      </c>
      <c r="K59" s="36"/>
      <c r="L59" s="37">
        <v>3266025</v>
      </c>
      <c r="M59" s="36"/>
      <c r="N59" s="37">
        <v>4386435</v>
      </c>
      <c r="O59" s="37"/>
      <c r="P59" s="37">
        <v>3725244</v>
      </c>
      <c r="Q59" s="37"/>
      <c r="R59" s="37">
        <v>3813660</v>
      </c>
      <c r="S59" s="9"/>
      <c r="T59" s="37">
        <v>2965661</v>
      </c>
      <c r="U59" s="9"/>
      <c r="V59" s="37">
        <v>1983936</v>
      </c>
      <c r="X59" s="37">
        <v>2351127</v>
      </c>
      <c r="Z59" s="37">
        <v>2127205</v>
      </c>
      <c r="AB59" s="37">
        <v>2431590</v>
      </c>
      <c r="AD59" s="37">
        <v>2285101</v>
      </c>
      <c r="AF59" s="37">
        <v>1768981</v>
      </c>
      <c r="AH59" s="37">
        <v>1565836</v>
      </c>
      <c r="AJ59" s="37">
        <v>1159393</v>
      </c>
      <c r="AL59" s="37">
        <v>852266</v>
      </c>
      <c r="AN59" s="37">
        <v>884520</v>
      </c>
    </row>
    <row r="60" spans="1:40" s="8" customFormat="1" ht="12.75">
      <c r="A60" s="35" t="s">
        <v>64</v>
      </c>
      <c r="B60" s="36" t="s">
        <v>30</v>
      </c>
      <c r="C60" s="36"/>
      <c r="D60" s="37">
        <v>4044630</v>
      </c>
      <c r="E60" s="36"/>
      <c r="F60" s="37">
        <v>6275723</v>
      </c>
      <c r="G60" s="36"/>
      <c r="H60" s="37">
        <v>5033788</v>
      </c>
      <c r="I60" s="36"/>
      <c r="J60" s="37">
        <v>4592024</v>
      </c>
      <c r="K60" s="36"/>
      <c r="L60" s="37">
        <v>4279156</v>
      </c>
      <c r="M60" s="36"/>
      <c r="N60" s="37">
        <v>3998387</v>
      </c>
      <c r="O60" s="37"/>
      <c r="P60" s="37">
        <v>3401752</v>
      </c>
      <c r="Q60" s="37"/>
      <c r="R60" s="37">
        <v>2541876</v>
      </c>
      <c r="S60" s="9"/>
      <c r="T60" s="37">
        <v>1648939</v>
      </c>
      <c r="U60" s="9"/>
      <c r="V60" s="37">
        <v>1708603</v>
      </c>
      <c r="X60" s="37">
        <v>1453407</v>
      </c>
      <c r="Z60" s="37">
        <v>2390207</v>
      </c>
      <c r="AB60" s="37">
        <v>1921862</v>
      </c>
      <c r="AD60" s="37">
        <v>1662097</v>
      </c>
      <c r="AF60" s="37">
        <v>1291154</v>
      </c>
      <c r="AH60" s="37">
        <v>1023657</v>
      </c>
      <c r="AJ60" s="37">
        <v>812161</v>
      </c>
      <c r="AL60" s="37">
        <v>431677</v>
      </c>
      <c r="AN60" s="37">
        <v>576306</v>
      </c>
    </row>
    <row r="61" spans="1:40" s="8" customFormat="1" ht="12.75">
      <c r="A61" s="35" t="s">
        <v>65</v>
      </c>
      <c r="B61" s="36" t="s">
        <v>30</v>
      </c>
      <c r="C61" s="36"/>
      <c r="D61" s="37">
        <v>5750029</v>
      </c>
      <c r="E61" s="36"/>
      <c r="F61" s="37">
        <v>7010752</v>
      </c>
      <c r="G61" s="36"/>
      <c r="H61" s="37">
        <v>7319814</v>
      </c>
      <c r="I61" s="36"/>
      <c r="J61" s="37">
        <v>4990628</v>
      </c>
      <c r="K61" s="36"/>
      <c r="L61" s="37">
        <v>6897523</v>
      </c>
      <c r="M61" s="36"/>
      <c r="N61" s="37">
        <v>4655804</v>
      </c>
      <c r="O61" s="37"/>
      <c r="P61" s="37">
        <v>3146093</v>
      </c>
      <c r="Q61" s="37"/>
      <c r="R61" s="37">
        <v>2650296</v>
      </c>
      <c r="S61" s="9"/>
      <c r="T61" s="37">
        <v>2432723</v>
      </c>
      <c r="U61" s="9"/>
      <c r="V61" s="37">
        <v>1837286</v>
      </c>
      <c r="X61" s="37">
        <v>2073290</v>
      </c>
      <c r="Z61" s="37">
        <v>1525445</v>
      </c>
      <c r="AB61" s="37">
        <v>1439240</v>
      </c>
      <c r="AD61" s="37">
        <v>1323772</v>
      </c>
      <c r="AF61" s="37">
        <v>1097758</v>
      </c>
      <c r="AH61" s="37">
        <v>1062972</v>
      </c>
      <c r="AJ61" s="37">
        <v>926841</v>
      </c>
      <c r="AL61" s="37">
        <v>982763</v>
      </c>
      <c r="AN61" s="37">
        <v>414335</v>
      </c>
    </row>
    <row r="62" spans="1:40" s="8" customFormat="1" ht="12.75">
      <c r="A62" s="35" t="s">
        <v>66</v>
      </c>
      <c r="B62" s="36" t="s">
        <v>30</v>
      </c>
      <c r="C62" s="36"/>
      <c r="D62" s="41">
        <f>SUM(D59:D61)</f>
        <v>23248529</v>
      </c>
      <c r="E62" s="36"/>
      <c r="F62" s="41">
        <f>SUM(F59:F61)</f>
        <v>29052111</v>
      </c>
      <c r="G62" s="36"/>
      <c r="H62" s="41">
        <f>SUM(H59:H61)</f>
        <v>24990934</v>
      </c>
      <c r="I62" s="36"/>
      <c r="J62" s="41">
        <f>SUM(J59:J61)</f>
        <v>19323672</v>
      </c>
      <c r="K62" s="36"/>
      <c r="L62" s="41">
        <f>SUM(L59:L61)</f>
        <v>14442704</v>
      </c>
      <c r="M62" s="37"/>
      <c r="N62" s="41">
        <f>SUM(N59:N61)</f>
        <v>13040626</v>
      </c>
      <c r="O62" s="37"/>
      <c r="P62" s="41">
        <f>SUM(P59:P61)</f>
        <v>10273089</v>
      </c>
      <c r="Q62" s="37"/>
      <c r="R62" s="41">
        <f>SUM(R59:R61)</f>
        <v>9005832</v>
      </c>
      <c r="S62" s="9"/>
      <c r="T62" s="41">
        <f>SUM(T59:T61)</f>
        <v>7047323</v>
      </c>
      <c r="U62" s="9"/>
      <c r="V62" s="41">
        <f>SUM(V59:V61)</f>
        <v>5529825</v>
      </c>
      <c r="X62" s="41">
        <f>SUM(X59:X61)</f>
        <v>5877824</v>
      </c>
      <c r="Z62" s="41">
        <f>SUM(Z59:Z61)</f>
        <v>6042857</v>
      </c>
      <c r="AB62" s="41">
        <f>SUM(AB59:AB61)</f>
        <v>5792692</v>
      </c>
      <c r="AD62" s="41">
        <f>SUM(AD59:AD61)</f>
        <v>5270970</v>
      </c>
      <c r="AF62" s="41">
        <f>SUM(AF59:AF61)</f>
        <v>4157893</v>
      </c>
      <c r="AH62" s="41">
        <f>SUM(AH59:AH61)</f>
        <v>3652465</v>
      </c>
      <c r="AJ62" s="41">
        <f>SUM(AJ59:AJ61)</f>
        <v>2898395</v>
      </c>
      <c r="AL62" s="41">
        <f>SUM(AL59:AL61)</f>
        <v>2266706</v>
      </c>
      <c r="AN62" s="41">
        <f>SUM(AN59:AN61)</f>
        <v>1875161</v>
      </c>
    </row>
    <row r="63" spans="1:40" s="8" customFormat="1" ht="12.75">
      <c r="A63" s="38" t="s">
        <v>67</v>
      </c>
      <c r="B63" s="36" t="s">
        <v>30</v>
      </c>
      <c r="C63" s="36"/>
      <c r="D63" s="39">
        <f>D57+D58+D59+D60+D61</f>
        <v>55660366</v>
      </c>
      <c r="E63" s="36"/>
      <c r="F63" s="39">
        <f>F57+F58+F59+F60+F61</f>
        <v>61244974</v>
      </c>
      <c r="G63" s="36"/>
      <c r="H63" s="39">
        <f>H57+H58+H59+H60+H61</f>
        <v>60298647</v>
      </c>
      <c r="I63" s="36"/>
      <c r="J63" s="39">
        <f>J57+J58+J59+J60+J61</f>
        <v>51578615</v>
      </c>
      <c r="K63" s="36"/>
      <c r="L63" s="39">
        <f>L57+L58+L59+L60+L61</f>
        <v>31650925</v>
      </c>
      <c r="M63" s="40"/>
      <c r="N63" s="39">
        <f>N57+N58+N59+N60+N61</f>
        <v>27942859</v>
      </c>
      <c r="O63" s="40"/>
      <c r="P63" s="42">
        <f>P57+P58+P59+P60+P61</f>
        <v>18564873</v>
      </c>
      <c r="Q63" s="40"/>
      <c r="R63" s="42">
        <f>R57+R58+R59+R60+R61</f>
        <v>16154641</v>
      </c>
      <c r="S63" s="9"/>
      <c r="T63" s="42">
        <f>T57+T58+T59+T60+T61</f>
        <v>12340720</v>
      </c>
      <c r="U63" s="9"/>
      <c r="V63" s="42">
        <f>V57+V58+V59+V60+V61</f>
        <v>8817333</v>
      </c>
      <c r="X63" s="42">
        <f>X57+X58+X59+X60+X61</f>
        <v>9392771</v>
      </c>
      <c r="Z63" s="42">
        <f>Z57+Z58+Z59+Z60+Z61</f>
        <v>9224846</v>
      </c>
      <c r="AB63" s="42">
        <f>AB57+AB58+AB59+AB60+AB61</f>
        <v>7913987</v>
      </c>
      <c r="AD63" s="42">
        <f>AD57+AD58+AD59+AD60+AD61</f>
        <v>10576707</v>
      </c>
      <c r="AF63" s="42">
        <f>AF57+AF58+AF59+AF60+AF61</f>
        <v>9105275</v>
      </c>
      <c r="AH63" s="42">
        <f>AH57+AH58+AH59+AH60+AH61</f>
        <v>8067668</v>
      </c>
      <c r="AJ63" s="42">
        <f>AJ57+AJ58+AJ59+AJ60+AJ61</f>
        <v>6854135</v>
      </c>
      <c r="AL63" s="42">
        <f>AL57+AL58+AL59+AL60+AL61</f>
        <v>5390564</v>
      </c>
      <c r="AN63" s="42">
        <f>AN57+AN58+AN59+AN60+AN61</f>
        <v>4222032</v>
      </c>
    </row>
    <row r="64" spans="1:40" s="8" customFormat="1" ht="12.75">
      <c r="A64" s="43" t="s">
        <v>68</v>
      </c>
      <c r="B64" s="44" t="s">
        <v>30</v>
      </c>
      <c r="C64" s="36"/>
      <c r="D64" s="39">
        <f>D63+D56</f>
        <v>58243438</v>
      </c>
      <c r="E64" s="36"/>
      <c r="F64" s="39">
        <f>F63+F56</f>
        <v>61514170</v>
      </c>
      <c r="G64" s="36"/>
      <c r="H64" s="39">
        <f>H63+H56</f>
        <v>61556404</v>
      </c>
      <c r="I64" s="36"/>
      <c r="J64" s="39">
        <f>J63+J56</f>
        <v>61107630</v>
      </c>
      <c r="K64" s="36"/>
      <c r="L64" s="39">
        <f>L63+L56</f>
        <v>49095215</v>
      </c>
      <c r="M64" s="40"/>
      <c r="N64" s="39">
        <f>N63+N56</f>
        <v>40644558</v>
      </c>
      <c r="O64" s="40"/>
      <c r="P64" s="39">
        <f>P63+P56</f>
        <v>25969607</v>
      </c>
      <c r="Q64" s="40"/>
      <c r="R64" s="39">
        <f>R63+R56</f>
        <v>25545487</v>
      </c>
      <c r="S64" s="9"/>
      <c r="T64" s="39">
        <f>T63+T56</f>
        <v>19506841</v>
      </c>
      <c r="U64" s="9"/>
      <c r="V64" s="39">
        <f>V63+V56</f>
        <v>14095351</v>
      </c>
      <c r="X64" s="39">
        <f>X63+X56</f>
        <v>15342775</v>
      </c>
      <c r="Z64" s="39">
        <f>Z63+Z56</f>
        <v>12595949</v>
      </c>
      <c r="AB64" s="39">
        <f>AB63+AB56</f>
        <v>11753163</v>
      </c>
      <c r="AD64" s="39">
        <f>AD63+AD56</f>
        <v>11464604</v>
      </c>
      <c r="AF64" s="39">
        <f>AF63+AF56</f>
        <v>9710992</v>
      </c>
      <c r="AH64" s="39">
        <f>AH63+AH56</f>
        <v>9625428</v>
      </c>
      <c r="AJ64" s="39">
        <f>AJ63+AJ56</f>
        <v>9595900</v>
      </c>
      <c r="AL64" s="39">
        <f>AL63+AL56</f>
        <v>8959006</v>
      </c>
      <c r="AN64" s="39">
        <f>AN63+AN56</f>
        <v>6251285</v>
      </c>
    </row>
    <row r="65" spans="1:41" s="8" customFormat="1" ht="12.75">
      <c r="A65" s="45" t="s">
        <v>69</v>
      </c>
      <c r="B65" s="36"/>
      <c r="C65" s="46"/>
      <c r="D65" s="46"/>
      <c r="E65" s="46"/>
      <c r="F65" s="46"/>
      <c r="G65" s="46"/>
      <c r="H65" s="47"/>
      <c r="I65" s="46"/>
      <c r="J65" s="47"/>
      <c r="K65" s="46"/>
      <c r="L65" s="47"/>
      <c r="M65" s="47"/>
      <c r="N65" s="47"/>
      <c r="O65" s="47"/>
      <c r="P65" s="47"/>
      <c r="Q65" s="47"/>
      <c r="R65" s="47"/>
      <c r="S65" s="9"/>
      <c r="T65" s="40"/>
      <c r="U65" s="9"/>
      <c r="V65" s="40"/>
      <c r="X65" s="40"/>
      <c r="Y65" s="34"/>
      <c r="Z65" s="40"/>
      <c r="AA65" s="34"/>
      <c r="AB65" s="40"/>
      <c r="AC65" s="34"/>
      <c r="AD65" s="40"/>
      <c r="AE65" s="34"/>
      <c r="AF65" s="40"/>
      <c r="AG65" s="34"/>
      <c r="AH65" s="40"/>
      <c r="AJ65" s="40"/>
      <c r="AK65" s="34"/>
      <c r="AL65" s="40"/>
      <c r="AM65" s="34"/>
      <c r="AN65" s="40"/>
      <c r="AO65" s="34"/>
    </row>
    <row r="66" spans="1:41" s="8" customFormat="1" ht="12.75">
      <c r="A66" s="45" t="s">
        <v>70</v>
      </c>
      <c r="B66" s="36"/>
      <c r="C66" s="46"/>
      <c r="D66" s="46"/>
      <c r="E66" s="46"/>
      <c r="F66" s="46"/>
      <c r="G66" s="46"/>
      <c r="H66" s="47"/>
      <c r="I66" s="46"/>
      <c r="J66" s="47"/>
      <c r="K66" s="46"/>
      <c r="L66" s="47"/>
      <c r="M66" s="47"/>
      <c r="N66" s="47"/>
      <c r="O66" s="47"/>
      <c r="P66" s="47"/>
      <c r="Q66" s="47"/>
      <c r="R66" s="47"/>
      <c r="S66" s="9"/>
      <c r="T66" s="40"/>
      <c r="U66" s="9"/>
      <c r="V66" s="40"/>
      <c r="X66" s="40"/>
      <c r="Y66" s="34"/>
      <c r="Z66" s="40"/>
      <c r="AA66" s="34"/>
      <c r="AB66" s="40"/>
      <c r="AC66" s="34"/>
      <c r="AD66" s="40"/>
      <c r="AE66" s="34"/>
      <c r="AF66" s="40"/>
      <c r="AG66" s="34"/>
      <c r="AH66" s="40"/>
      <c r="AJ66" s="40"/>
      <c r="AK66" s="34"/>
      <c r="AL66" s="40"/>
      <c r="AM66" s="34"/>
      <c r="AN66" s="40"/>
      <c r="AO66" s="34"/>
    </row>
    <row r="67" spans="1:40" s="8" customFormat="1" ht="12.75">
      <c r="A67" s="38"/>
      <c r="B67" s="36"/>
      <c r="C67" s="36"/>
      <c r="D67" s="36"/>
      <c r="E67" s="36"/>
      <c r="F67" s="36"/>
      <c r="G67" s="36"/>
      <c r="H67" s="40"/>
      <c r="I67" s="36"/>
      <c r="J67" s="40"/>
      <c r="K67" s="36"/>
      <c r="L67" s="40"/>
      <c r="M67" s="36"/>
      <c r="N67" s="40"/>
      <c r="O67" s="40"/>
      <c r="P67" s="40"/>
      <c r="Q67" s="40"/>
      <c r="R67" s="40"/>
      <c r="S67" s="9"/>
      <c r="T67" s="40"/>
      <c r="U67" s="9"/>
      <c r="V67" s="40"/>
      <c r="X67" s="40"/>
      <c r="Z67" s="40"/>
      <c r="AB67" s="40"/>
      <c r="AD67" s="40"/>
      <c r="AF67" s="40"/>
      <c r="AH67" s="40"/>
      <c r="AJ67" s="40"/>
      <c r="AL67" s="40"/>
      <c r="AN67" s="40"/>
    </row>
    <row r="68" spans="1:21" s="8" customFormat="1" ht="15">
      <c r="A68" s="3" t="s">
        <v>71</v>
      </c>
      <c r="M68" s="10"/>
      <c r="S68" s="9"/>
      <c r="U68" s="9"/>
    </row>
    <row r="69" spans="1:21" s="8" customFormat="1" ht="12.75">
      <c r="A69" s="27" t="s">
        <v>163</v>
      </c>
      <c r="M69" s="10"/>
      <c r="S69" s="9"/>
      <c r="U69" s="9"/>
    </row>
    <row r="70" spans="1:40" s="17" customFormat="1" ht="12.75">
      <c r="A70" s="11"/>
      <c r="B70" s="12"/>
      <c r="C70" s="13"/>
      <c r="D70" s="14">
        <v>2004</v>
      </c>
      <c r="E70" s="13"/>
      <c r="F70" s="14">
        <v>2003</v>
      </c>
      <c r="G70" s="13"/>
      <c r="H70" s="14">
        <v>2002</v>
      </c>
      <c r="I70" s="13"/>
      <c r="J70" s="14">
        <v>2001</v>
      </c>
      <c r="K70" s="13"/>
      <c r="L70" s="14">
        <v>2000</v>
      </c>
      <c r="M70" s="13"/>
      <c r="N70" s="14">
        <v>1999</v>
      </c>
      <c r="O70" s="15"/>
      <c r="P70" s="14">
        <v>1998</v>
      </c>
      <c r="Q70" s="15"/>
      <c r="R70" s="14">
        <v>1997</v>
      </c>
      <c r="S70" s="16"/>
      <c r="T70" s="14">
        <v>1996</v>
      </c>
      <c r="U70" s="16"/>
      <c r="V70" s="14">
        <v>1995</v>
      </c>
      <c r="X70" s="14">
        <v>1994</v>
      </c>
      <c r="Z70" s="14">
        <v>1993</v>
      </c>
      <c r="AB70" s="14">
        <v>1992</v>
      </c>
      <c r="AD70" s="14">
        <v>1991</v>
      </c>
      <c r="AF70" s="14">
        <v>1990</v>
      </c>
      <c r="AH70" s="14">
        <v>1989</v>
      </c>
      <c r="AJ70" s="14">
        <v>1988</v>
      </c>
      <c r="AL70" s="14">
        <v>1987</v>
      </c>
      <c r="AN70" s="14">
        <v>1986</v>
      </c>
    </row>
    <row r="71" spans="1:40" s="8" customFormat="1" ht="14.25">
      <c r="A71" s="8" t="s">
        <v>72</v>
      </c>
      <c r="B71" s="8" t="s">
        <v>73</v>
      </c>
      <c r="D71" s="34">
        <v>1980470</v>
      </c>
      <c r="F71" s="34">
        <v>1733268</v>
      </c>
      <c r="H71" s="34">
        <v>1279254</v>
      </c>
      <c r="J71" s="34">
        <v>1491771</v>
      </c>
      <c r="L71" s="34">
        <v>1263193</v>
      </c>
      <c r="M71" s="10"/>
      <c r="N71" s="34">
        <v>1290116</v>
      </c>
      <c r="O71" s="34"/>
      <c r="P71" s="34">
        <v>962438</v>
      </c>
      <c r="Q71" s="34"/>
      <c r="R71" s="34">
        <v>851996</v>
      </c>
      <c r="S71" s="9"/>
      <c r="T71" s="34">
        <v>733236</v>
      </c>
      <c r="U71" s="9"/>
      <c r="V71" s="34">
        <v>546500</v>
      </c>
      <c r="X71" s="34">
        <v>510513</v>
      </c>
      <c r="Z71" s="34">
        <v>405947</v>
      </c>
      <c r="AB71" s="34">
        <v>348391</v>
      </c>
      <c r="AD71" s="34">
        <v>300331</v>
      </c>
      <c r="AF71" s="34">
        <v>224032</v>
      </c>
      <c r="AH71" s="34">
        <v>246834</v>
      </c>
      <c r="AJ71" s="34">
        <v>195218</v>
      </c>
      <c r="AL71" s="34">
        <v>145005</v>
      </c>
      <c r="AN71" s="34">
        <v>124034</v>
      </c>
    </row>
    <row r="72" spans="1:40" s="8" customFormat="1" ht="14.25">
      <c r="A72" s="8" t="s">
        <v>127</v>
      </c>
      <c r="B72" s="8" t="s">
        <v>73</v>
      </c>
      <c r="D72" s="34">
        <v>424735</v>
      </c>
      <c r="F72" s="34">
        <v>379046</v>
      </c>
      <c r="H72" s="34">
        <v>614139</v>
      </c>
      <c r="J72" s="34">
        <v>377172</v>
      </c>
      <c r="L72" s="34">
        <v>210659</v>
      </c>
      <c r="M72" s="10"/>
      <c r="N72" s="34">
        <v>171972</v>
      </c>
      <c r="O72" s="34"/>
      <c r="P72" s="34">
        <v>173105</v>
      </c>
      <c r="Q72" s="34"/>
      <c r="R72" s="34">
        <v>62226</v>
      </c>
      <c r="S72" s="9"/>
      <c r="T72" s="34">
        <v>29985</v>
      </c>
      <c r="U72" s="9"/>
      <c r="V72" s="34">
        <v>16905</v>
      </c>
      <c r="X72" s="34"/>
      <c r="Z72" s="34"/>
      <c r="AB72" s="34"/>
      <c r="AD72" s="34"/>
      <c r="AF72" s="34"/>
      <c r="AH72" s="34"/>
      <c r="AJ72" s="34"/>
      <c r="AL72" s="34"/>
      <c r="AN72" s="34"/>
    </row>
    <row r="73" spans="1:40" s="8" customFormat="1" ht="12.75">
      <c r="A73" s="8" t="s">
        <v>128</v>
      </c>
      <c r="B73" s="8" t="s">
        <v>73</v>
      </c>
      <c r="D73" s="34">
        <v>2440109</v>
      </c>
      <c r="F73" s="34">
        <v>2061162</v>
      </c>
      <c r="H73" s="34">
        <v>2119918</v>
      </c>
      <c r="J73" s="34">
        <v>1997777</v>
      </c>
      <c r="L73" s="34">
        <v>1725159</v>
      </c>
      <c r="M73" s="10"/>
      <c r="N73" s="34">
        <v>1508026</v>
      </c>
      <c r="O73" s="34"/>
      <c r="P73" s="34">
        <v>1215071</v>
      </c>
      <c r="Q73" s="34"/>
      <c r="R73" s="34">
        <v>991089</v>
      </c>
      <c r="S73" s="9"/>
      <c r="T73" s="34">
        <v>821279</v>
      </c>
      <c r="U73" s="9"/>
      <c r="V73" s="34">
        <v>635605</v>
      </c>
      <c r="X73" s="34">
        <v>589774</v>
      </c>
      <c r="Z73" s="34">
        <v>437682</v>
      </c>
      <c r="AB73" s="34">
        <v>350844</v>
      </c>
      <c r="AD73" s="34">
        <v>292740</v>
      </c>
      <c r="AF73" s="34">
        <v>227630</v>
      </c>
      <c r="AH73" s="34">
        <v>259596</v>
      </c>
      <c r="AJ73" s="34">
        <v>244155</v>
      </c>
      <c r="AL73" s="34">
        <v>185852</v>
      </c>
      <c r="AN73" s="34">
        <v>135201</v>
      </c>
    </row>
    <row r="74" spans="1:40" s="8" customFormat="1" ht="14.25">
      <c r="A74" s="8" t="s">
        <v>129</v>
      </c>
      <c r="B74" s="8" t="s">
        <v>73</v>
      </c>
      <c r="D74" s="48"/>
      <c r="F74" s="48">
        <f>F73/F77</f>
        <v>19.91345429250478</v>
      </c>
      <c r="H74" s="48">
        <f>H73/H77</f>
        <v>24.20274003881722</v>
      </c>
      <c r="J74" s="48">
        <f>J73/J77</f>
        <v>23.812825555754216</v>
      </c>
      <c r="L74" s="48">
        <f>L73/L77</f>
        <v>34.8334006380487</v>
      </c>
      <c r="M74" s="20"/>
      <c r="N74" s="48">
        <f>N73/N77</f>
        <v>28.148467540224736</v>
      </c>
      <c r="O74" s="48"/>
      <c r="P74" s="48">
        <f>P73/P77</f>
        <v>30.06113310242454</v>
      </c>
      <c r="Q74" s="48"/>
      <c r="R74" s="48">
        <f>R73/R77</f>
        <v>29.465126650017837</v>
      </c>
      <c r="S74" s="9"/>
      <c r="T74" s="48">
        <f>T73/T77</f>
        <v>38.17416565957051</v>
      </c>
      <c r="U74" s="9"/>
      <c r="V74" s="48">
        <f>V73/V77</f>
        <v>32.62022068257634</v>
      </c>
      <c r="X74" s="48">
        <f>X73/X77</f>
        <v>33.76310968628349</v>
      </c>
      <c r="Z74" s="48">
        <f>Z73/Z77</f>
        <v>25.511890883655862</v>
      </c>
      <c r="AB74" s="48">
        <f>AB73/AB77</f>
        <v>21.027509739286785</v>
      </c>
      <c r="AD74" s="48">
        <f>AD73/AD77</f>
        <v>22.90968852715605</v>
      </c>
      <c r="AF74" s="48">
        <f>AF73/AF77</f>
        <v>22.6272365805169</v>
      </c>
      <c r="AH74" s="48">
        <f>AH73/AH77</f>
        <v>25.631516587677726</v>
      </c>
      <c r="AJ74" s="48">
        <f>AJ73/AJ77</f>
        <v>30.138871744229107</v>
      </c>
      <c r="AL74" s="48">
        <f>AL73/AL77</f>
        <v>22.63451467543539</v>
      </c>
      <c r="AN74" s="48">
        <f>AN73/AN77</f>
        <v>17.8695479777954</v>
      </c>
    </row>
    <row r="75" spans="1:40" s="8" customFormat="1" ht="12.75">
      <c r="A75" s="8" t="s">
        <v>109</v>
      </c>
      <c r="B75" s="8" t="s">
        <v>73</v>
      </c>
      <c r="D75" s="34">
        <f>D73/D78</f>
        <v>332893.45156889496</v>
      </c>
      <c r="F75" s="34">
        <f>F73/F78</f>
        <v>381696.6666666666</v>
      </c>
      <c r="H75" s="34">
        <f>H73/H78</f>
        <v>378556.78571428574</v>
      </c>
      <c r="J75" s="34">
        <f>J73/J78</f>
        <v>350487.1929824561</v>
      </c>
      <c r="L75" s="34">
        <f>L73/L78</f>
        <v>325501.69811320753</v>
      </c>
      <c r="M75" s="29"/>
      <c r="N75" s="34">
        <f>N73/N78</f>
        <v>269290.35714285716</v>
      </c>
      <c r="O75" s="34"/>
      <c r="P75" s="34">
        <f>P73/P78</f>
        <v>282574.6511627907</v>
      </c>
      <c r="Q75" s="34"/>
      <c r="R75" s="34">
        <f>R73/R78</f>
        <v>210870</v>
      </c>
      <c r="S75" s="9"/>
      <c r="T75" s="34">
        <f>T73/T78</f>
        <v>174740.21276595743</v>
      </c>
      <c r="U75" s="9"/>
      <c r="V75" s="34">
        <f>V73/V78</f>
        <v>171785.13513513512</v>
      </c>
      <c r="X75" s="34">
        <f>X73/X78</f>
        <v>143847.31707317074</v>
      </c>
      <c r="Z75" s="34">
        <f>Z73/Z78</f>
        <v>101786.51162790698</v>
      </c>
      <c r="AB75" s="34">
        <f>AB73/AB78</f>
        <v>97456.66666666667</v>
      </c>
      <c r="AD75" s="34">
        <f>AD73/AD78</f>
        <v>77036.84210526316</v>
      </c>
      <c r="AF75" s="34">
        <f>AF73/AF78</f>
        <v>71134.375</v>
      </c>
      <c r="AH75" s="34">
        <f>AH73/AH78</f>
        <v>72110</v>
      </c>
      <c r="AJ75" s="34">
        <f>AJ73/AJ78</f>
        <v>71810.29411764706</v>
      </c>
      <c r="AL75" s="34">
        <f>AL73/AL78</f>
        <v>56318.78787878788</v>
      </c>
      <c r="AN75" s="34">
        <f>AN73/AN78</f>
        <v>38628.857142857145</v>
      </c>
    </row>
    <row r="76" spans="1:40" s="8" customFormat="1" ht="14.25">
      <c r="A76" s="8" t="s">
        <v>130</v>
      </c>
      <c r="B76" s="8" t="s">
        <v>74</v>
      </c>
      <c r="D76" s="34"/>
      <c r="F76" s="34">
        <v>34771</v>
      </c>
      <c r="H76" s="34">
        <v>34270</v>
      </c>
      <c r="J76" s="34">
        <v>33979</v>
      </c>
      <c r="L76" s="34">
        <v>29407</v>
      </c>
      <c r="M76" s="10"/>
      <c r="N76" s="34">
        <v>28714</v>
      </c>
      <c r="O76" s="34"/>
      <c r="P76" s="34">
        <v>23298</v>
      </c>
      <c r="Q76" s="34"/>
      <c r="R76" s="34">
        <v>20962</v>
      </c>
      <c r="S76" s="9"/>
      <c r="T76" s="34">
        <v>18596</v>
      </c>
      <c r="U76" s="9"/>
      <c r="V76" s="34">
        <v>14648</v>
      </c>
      <c r="X76" s="34">
        <v>16018</v>
      </c>
      <c r="Z76" s="34">
        <v>13962</v>
      </c>
      <c r="AB76" s="34">
        <v>13520</v>
      </c>
      <c r="AD76" s="34">
        <v>13067</v>
      </c>
      <c r="AF76" s="34">
        <v>11057</v>
      </c>
      <c r="AH76" s="34">
        <v>10717</v>
      </c>
      <c r="AJ76" s="34">
        <v>8064</v>
      </c>
      <c r="AL76" s="34">
        <v>8213</v>
      </c>
      <c r="AN76" s="34">
        <v>7856</v>
      </c>
    </row>
    <row r="77" spans="1:40" s="8" customFormat="1" ht="14.25">
      <c r="A77" s="8" t="s">
        <v>75</v>
      </c>
      <c r="B77" s="8" t="s">
        <v>74</v>
      </c>
      <c r="D77" s="34"/>
      <c r="F77" s="34">
        <v>103506</v>
      </c>
      <c r="H77" s="34">
        <v>87590</v>
      </c>
      <c r="J77" s="34">
        <v>83895</v>
      </c>
      <c r="L77" s="34">
        <v>49526</v>
      </c>
      <c r="M77" s="10"/>
      <c r="N77" s="34">
        <v>53574</v>
      </c>
      <c r="O77" s="34"/>
      <c r="P77" s="34">
        <v>40420</v>
      </c>
      <c r="Q77" s="34"/>
      <c r="R77" s="34">
        <v>33636</v>
      </c>
      <c r="S77" s="9"/>
      <c r="T77" s="34">
        <v>21514</v>
      </c>
      <c r="U77" s="9"/>
      <c r="V77" s="34">
        <v>19485</v>
      </c>
      <c r="X77" s="34">
        <v>17468</v>
      </c>
      <c r="Z77" s="34">
        <v>17156</v>
      </c>
      <c r="AB77" s="34">
        <v>16685</v>
      </c>
      <c r="AD77" s="34">
        <v>12778</v>
      </c>
      <c r="AF77" s="34">
        <v>10060</v>
      </c>
      <c r="AH77" s="34">
        <v>10128</v>
      </c>
      <c r="AJ77" s="34">
        <v>8101</v>
      </c>
      <c r="AL77" s="34">
        <v>8211</v>
      </c>
      <c r="AN77" s="34">
        <v>7566</v>
      </c>
    </row>
    <row r="78" spans="1:40" s="8" customFormat="1" ht="12.75">
      <c r="A78" s="8" t="s">
        <v>76</v>
      </c>
      <c r="D78" s="49">
        <v>7.33</v>
      </c>
      <c r="F78" s="49">
        <v>5.4</v>
      </c>
      <c r="H78" s="8">
        <v>5.6</v>
      </c>
      <c r="J78" s="8">
        <v>5.7</v>
      </c>
      <c r="L78" s="8">
        <v>5.3</v>
      </c>
      <c r="M78" s="10"/>
      <c r="N78" s="8">
        <v>5.6</v>
      </c>
      <c r="P78" s="8">
        <v>4.3</v>
      </c>
      <c r="R78" s="8">
        <v>4.7</v>
      </c>
      <c r="S78" s="9"/>
      <c r="T78" s="8">
        <v>4.7</v>
      </c>
      <c r="U78" s="9"/>
      <c r="V78" s="8">
        <v>3.7</v>
      </c>
      <c r="X78" s="8">
        <v>4.1</v>
      </c>
      <c r="Z78" s="8">
        <v>4.3</v>
      </c>
      <c r="AB78" s="8">
        <v>3.6</v>
      </c>
      <c r="AD78" s="8">
        <v>3.8</v>
      </c>
      <c r="AF78" s="8">
        <v>3.2</v>
      </c>
      <c r="AH78" s="8">
        <v>3.6</v>
      </c>
      <c r="AJ78" s="48">
        <v>3.4</v>
      </c>
      <c r="AL78" s="8">
        <v>3.3</v>
      </c>
      <c r="AN78" s="8">
        <v>3.5</v>
      </c>
    </row>
    <row r="79" spans="1:24" s="8" customFormat="1" ht="14.25">
      <c r="A79" s="8" t="s">
        <v>131</v>
      </c>
      <c r="D79" s="50">
        <v>1.35</v>
      </c>
      <c r="F79" s="50">
        <v>1.37</v>
      </c>
      <c r="H79" s="51">
        <v>1.25</v>
      </c>
      <c r="J79" s="50">
        <v>1.21</v>
      </c>
      <c r="L79" s="8">
        <v>1.21</v>
      </c>
      <c r="M79" s="10"/>
      <c r="N79" s="8">
        <v>1.2</v>
      </c>
      <c r="P79" s="8">
        <v>1.19</v>
      </c>
      <c r="R79" s="50">
        <v>1.2</v>
      </c>
      <c r="S79" s="9"/>
      <c r="T79" s="50">
        <v>1.12</v>
      </c>
      <c r="U79" s="9"/>
      <c r="V79" s="50">
        <v>1.17</v>
      </c>
      <c r="X79" s="50">
        <v>1.13</v>
      </c>
    </row>
    <row r="80" spans="1:40" s="8" customFormat="1" ht="12.75">
      <c r="A80" t="s">
        <v>114</v>
      </c>
      <c r="B80" s="8" t="s">
        <v>30</v>
      </c>
      <c r="D80" s="50">
        <f>D17/D71</f>
        <v>17.600506950370367</v>
      </c>
      <c r="F80" s="50">
        <f>F17/F71</f>
        <v>15.314757440857386</v>
      </c>
      <c r="H80" s="50">
        <f>H17/H71</f>
        <v>17.611039715334094</v>
      </c>
      <c r="J80" s="50">
        <f>J17/J71</f>
        <v>19.102043812354577</v>
      </c>
      <c r="L80" s="50">
        <f>L17/L71</f>
        <v>26.193226213254825</v>
      </c>
      <c r="M80" s="10"/>
      <c r="N80" s="50">
        <f>N17/N71</f>
        <v>21.905670497846707</v>
      </c>
      <c r="P80" s="50">
        <f>P17/P71</f>
        <v>22.16204368489191</v>
      </c>
      <c r="R80" s="50">
        <f>R17/R71</f>
        <v>20.39105817398204</v>
      </c>
      <c r="S80" s="9"/>
      <c r="T80" s="50">
        <f>T17/T71</f>
        <v>20.080478863558255</v>
      </c>
      <c r="U80" s="9"/>
      <c r="V80" s="50">
        <f>V17/V71</f>
        <v>23.554290942360474</v>
      </c>
      <c r="X80" s="50">
        <f>X17/X71</f>
        <v>27.62156889246699</v>
      </c>
      <c r="Z80" s="50">
        <f>Z17/Z71</f>
        <v>27.45696605714539</v>
      </c>
      <c r="AB80" s="50">
        <f>AB17/AB71</f>
        <v>28.88739376160693</v>
      </c>
      <c r="AD80" s="50">
        <f>AD17/AD71</f>
        <v>26.84117190699595</v>
      </c>
      <c r="AF80" s="50">
        <f>AF17/AF71</f>
        <v>27.638569490072847</v>
      </c>
      <c r="AH80" s="50">
        <f>AH17/AH71</f>
        <v>29.59738528727809</v>
      </c>
      <c r="AJ80" s="50">
        <f>AJ17/AJ71</f>
        <v>35.19709760370458</v>
      </c>
      <c r="AL80" s="50">
        <f>AL17/AL71</f>
        <v>38.506617013206444</v>
      </c>
      <c r="AN80" s="50">
        <f>AN17/AN71</f>
        <v>34.73051743876679</v>
      </c>
    </row>
    <row r="81" spans="1:40" s="8" customFormat="1" ht="12.75">
      <c r="A81" t="s">
        <v>115</v>
      </c>
      <c r="B81" s="8" t="s">
        <v>30</v>
      </c>
      <c r="D81" s="50">
        <f>D18/D72</f>
        <v>18.868183691007335</v>
      </c>
      <c r="F81" s="50">
        <f>F18/F72</f>
        <v>17.903571070529697</v>
      </c>
      <c r="H81" s="50">
        <f>H18/H72</f>
        <v>18.522717169891507</v>
      </c>
      <c r="J81" s="50">
        <f>J18/J72</f>
        <v>14.647251121504247</v>
      </c>
      <c r="L81" s="50">
        <f>L18/L72</f>
        <v>22.522702566707334</v>
      </c>
      <c r="M81" s="10"/>
      <c r="N81" s="50">
        <f>N18/N72</f>
        <v>23.576710162119415</v>
      </c>
      <c r="P81" s="50">
        <f>P18/P72</f>
        <v>16.76416048063314</v>
      </c>
      <c r="R81" s="50">
        <f>R18/R72</f>
        <v>16.096583421720823</v>
      </c>
      <c r="S81" s="9"/>
      <c r="T81" s="50">
        <f>T18/T72</f>
        <v>17.97905619476405</v>
      </c>
      <c r="U81" s="9"/>
      <c r="V81" s="50">
        <f>V18/V72</f>
        <v>20.074060928719312</v>
      </c>
      <c r="X81" s="50"/>
      <c r="Z81" s="50"/>
      <c r="AB81" s="50"/>
      <c r="AD81" s="50"/>
      <c r="AF81" s="50"/>
      <c r="AH81" s="50"/>
      <c r="AJ81" s="50"/>
      <c r="AL81" s="50"/>
      <c r="AN81" s="50"/>
    </row>
    <row r="82" spans="1:40" s="8" customFormat="1" ht="12.75">
      <c r="A82" t="s">
        <v>116</v>
      </c>
      <c r="B82" s="8" t="s">
        <v>30</v>
      </c>
      <c r="D82" s="50">
        <f>(D17+D18)/(D71+D72)</f>
        <v>17.824365906440406</v>
      </c>
      <c r="F82" s="50">
        <f>(F17+F18)/(F71+F72)</f>
        <v>15.779309326170257</v>
      </c>
      <c r="H82" s="50">
        <f>(H17+H18)/(H71+H72)</f>
        <v>17.906750473884713</v>
      </c>
      <c r="J82" s="50">
        <f>(J17+J18)/(J71+J72)</f>
        <v>18.20302063786857</v>
      </c>
      <c r="L82" s="50">
        <f>(L17+L18)/(L71+L72)</f>
        <v>25.668594947118162</v>
      </c>
      <c r="M82" s="10"/>
      <c r="N82" s="50">
        <f>(N17+N18)/(N71+N72)</f>
        <v>22.102219565443395</v>
      </c>
      <c r="P82" s="50">
        <f>(P17+P18)/(P71+P72)</f>
        <v>21.339176940019005</v>
      </c>
      <c r="R82" s="50">
        <f>(R17+R18)/(R71+R72)</f>
        <v>20.098757194642</v>
      </c>
      <c r="S82" s="9"/>
      <c r="T82" s="50">
        <f>(T17+T18)/(T71+T72)</f>
        <v>19.99791934446248</v>
      </c>
      <c r="U82" s="9"/>
      <c r="V82" s="50">
        <f>(V17+V18)/(V71+V72)</f>
        <v>23.44986643711007</v>
      </c>
      <c r="X82" s="50">
        <f>(X17+X18)/(X71+X72)</f>
        <v>27.62156889246699</v>
      </c>
      <c r="Z82" s="50">
        <f>(Z17+Z18)/(Z71+Z72)</f>
        <v>27.45696605714539</v>
      </c>
      <c r="AB82" s="50">
        <f>(AB17+AB18)/(AB71+AB72)</f>
        <v>28.88739376160693</v>
      </c>
      <c r="AD82" s="50">
        <f>(AD17+AD18)/(AD71+AD72)</f>
        <v>26.84117190699595</v>
      </c>
      <c r="AF82" s="50">
        <f>(AF17+AF18)/(AF71+AF72)</f>
        <v>27.638569490072847</v>
      </c>
      <c r="AH82" s="50">
        <f>(AH17+AH18)/(AH71+AH72)</f>
        <v>29.59738528727809</v>
      </c>
      <c r="AJ82" s="50">
        <f>(AJ17+AJ18)/(AJ71+AJ72)</f>
        <v>35.19709760370458</v>
      </c>
      <c r="AL82" s="50">
        <f>(AL17+AL18)/(AL71+AL72)</f>
        <v>38.506617013206444</v>
      </c>
      <c r="AN82" s="50">
        <f>(AN17+AN18)/(AN71+AN72)</f>
        <v>34.73051743876679</v>
      </c>
    </row>
    <row r="83" spans="1:40" s="8" customFormat="1" ht="12.75">
      <c r="A83" s="8" t="s">
        <v>77</v>
      </c>
      <c r="B83" s="8" t="s">
        <v>30</v>
      </c>
      <c r="D83" s="34">
        <f>D17+D18+D26+D27</f>
        <v>43293578</v>
      </c>
      <c r="F83" s="34">
        <f>F17+F18+F26+F27</f>
        <v>31628038</v>
      </c>
      <c r="H83" s="34">
        <f>H17+H18+H26+H27</f>
        <v>36611017</v>
      </c>
      <c r="J83" s="34">
        <f>J17+J18+J26+J27</f>
        <v>35054524</v>
      </c>
      <c r="L83" s="34">
        <f>L17+L18+L26+L27</f>
        <v>40710767</v>
      </c>
      <c r="M83" s="29"/>
      <c r="N83" s="34">
        <f>N17+N18+N26+N27</f>
        <v>33466452</v>
      </c>
      <c r="O83" s="34"/>
      <c r="P83" s="34">
        <f>P17+P18+P26+P27</f>
        <v>25087571</v>
      </c>
      <c r="Q83" s="34"/>
      <c r="R83" s="34">
        <f>R17+R18+R26+R27</f>
        <v>19146924</v>
      </c>
      <c r="S83" s="9"/>
      <c r="T83" s="34">
        <f>T17+T18+T26+T27</f>
        <v>15160683</v>
      </c>
      <c r="U83" s="9"/>
      <c r="V83" s="34">
        <f>V17+V18+V26+V27</f>
        <v>14764612</v>
      </c>
      <c r="X83" s="34">
        <f>X17+X18+X26+X27</f>
        <v>15969998</v>
      </c>
      <c r="Z83" s="34">
        <f>Z17+Z18+Z26+Z27</f>
        <v>11907495</v>
      </c>
      <c r="AB83" s="34">
        <f>AB17+AB18+AB26+AB27</f>
        <v>10084067</v>
      </c>
      <c r="AD83" s="34">
        <f>AD17+AD18+AD26+AD27</f>
        <v>7911615</v>
      </c>
      <c r="AF83" s="34">
        <f>AF17+AF18+AF26+AF27</f>
        <v>6198009</v>
      </c>
      <c r="AH83" s="34">
        <f>AH17+AH18+AH26+AH27</f>
        <v>7342765</v>
      </c>
      <c r="AJ83" s="34">
        <f>AJ17+AJ18+AJ26+AJ27</f>
        <v>8178124</v>
      </c>
      <c r="AL83" s="34">
        <f>AL17+AL18+AL26+AL27</f>
        <v>6805193</v>
      </c>
      <c r="AN83" s="34">
        <f>AN17+AN18+AN26+AN27</f>
        <v>4771207</v>
      </c>
    </row>
    <row r="84" spans="1:40" s="8" customFormat="1" ht="12.75">
      <c r="A84" s="8" t="s">
        <v>132</v>
      </c>
      <c r="B84" s="8" t="s">
        <v>30</v>
      </c>
      <c r="D84" s="34">
        <f>D83/D78</f>
        <v>5906354.433833561</v>
      </c>
      <c r="F84" s="34">
        <f>F83/F78</f>
        <v>5857044.074074074</v>
      </c>
      <c r="H84" s="34">
        <f>H83/H78</f>
        <v>6537681.607142857</v>
      </c>
      <c r="J84" s="34">
        <f>J83/J78</f>
        <v>6149916.49122807</v>
      </c>
      <c r="L84" s="34">
        <f>L83/L78</f>
        <v>7681276.792452831</v>
      </c>
      <c r="M84" s="29"/>
      <c r="N84" s="34">
        <f>N83/N78</f>
        <v>5976152.142857144</v>
      </c>
      <c r="O84" s="34"/>
      <c r="P84" s="34">
        <f>P83/P78</f>
        <v>5834318.837209303</v>
      </c>
      <c r="Q84" s="34"/>
      <c r="R84" s="34">
        <f>R83/R78</f>
        <v>4073813.6170212766</v>
      </c>
      <c r="S84" s="9"/>
      <c r="T84" s="34">
        <f>T83/T78</f>
        <v>3225677.234042553</v>
      </c>
      <c r="U84" s="9"/>
      <c r="V84" s="34">
        <f>V83/V78</f>
        <v>3990435.6756756753</v>
      </c>
      <c r="X84" s="34">
        <f>X83/X78</f>
        <v>3895121.4634146346</v>
      </c>
      <c r="Z84" s="34">
        <f>Z83/Z78</f>
        <v>2769184.88372093</v>
      </c>
      <c r="AB84" s="34">
        <f>AB83/AB78</f>
        <v>2801129.722222222</v>
      </c>
      <c r="AD84" s="34">
        <f>AD83/AD78</f>
        <v>2082003.9473684211</v>
      </c>
      <c r="AF84" s="34">
        <f>AF83/AF78</f>
        <v>1936877.8125</v>
      </c>
      <c r="AH84" s="34">
        <f>AH83/AH78</f>
        <v>2039656.9444444445</v>
      </c>
      <c r="AJ84" s="34">
        <f>AJ83/AJ78</f>
        <v>2405330.588235294</v>
      </c>
      <c r="AL84" s="34">
        <f>AL83/AL78</f>
        <v>2062179.696969697</v>
      </c>
      <c r="AN84" s="34">
        <f>AN83/AN78</f>
        <v>1363202</v>
      </c>
    </row>
    <row r="85" spans="1:40" s="8" customFormat="1" ht="12.75">
      <c r="A85" s="8" t="s">
        <v>78</v>
      </c>
      <c r="B85" s="8" t="s">
        <v>30</v>
      </c>
      <c r="D85" s="34">
        <v>273237</v>
      </c>
      <c r="F85" s="34">
        <v>531000</v>
      </c>
      <c r="H85" s="34">
        <v>700138</v>
      </c>
      <c r="J85" s="34">
        <v>884180</v>
      </c>
      <c r="L85" s="34">
        <v>962033</v>
      </c>
      <c r="M85" s="10"/>
      <c r="N85" s="34">
        <v>641062</v>
      </c>
      <c r="O85" s="34"/>
      <c r="P85" s="34">
        <v>417112</v>
      </c>
      <c r="Q85" s="34"/>
      <c r="R85" s="34">
        <v>488495</v>
      </c>
      <c r="S85" s="9"/>
      <c r="T85" s="34">
        <v>487971</v>
      </c>
      <c r="U85" s="9"/>
      <c r="V85" s="34">
        <v>391323</v>
      </c>
      <c r="X85" s="34">
        <v>398847</v>
      </c>
      <c r="Z85" s="34">
        <v>290963</v>
      </c>
      <c r="AB85" s="34">
        <v>319956</v>
      </c>
      <c r="AD85" s="34">
        <v>333686</v>
      </c>
      <c r="AF85" s="34">
        <v>261788</v>
      </c>
      <c r="AH85" s="34">
        <v>272241</v>
      </c>
      <c r="AJ85" s="34">
        <v>446739</v>
      </c>
      <c r="AL85" s="34">
        <v>513890</v>
      </c>
      <c r="AN85" s="34">
        <v>289161</v>
      </c>
    </row>
    <row r="86" spans="1:40" s="8" customFormat="1" ht="12.75">
      <c r="A86" s="8" t="s">
        <v>79</v>
      </c>
      <c r="B86" s="8" t="s">
        <v>30</v>
      </c>
      <c r="D86" s="34">
        <v>2271060</v>
      </c>
      <c r="F86" s="34">
        <v>2219118</v>
      </c>
      <c r="H86" s="34">
        <v>2253143</v>
      </c>
      <c r="J86" s="34">
        <v>1971196</v>
      </c>
      <c r="L86" s="34">
        <v>1545840</v>
      </c>
      <c r="M86" s="10"/>
      <c r="N86" s="34">
        <v>1304408</v>
      </c>
      <c r="O86" s="34"/>
      <c r="P86" s="34">
        <v>761284</v>
      </c>
      <c r="Q86" s="34"/>
      <c r="R86" s="34">
        <v>791777</v>
      </c>
      <c r="S86" s="9"/>
      <c r="T86" s="34">
        <v>625145</v>
      </c>
      <c r="U86" s="9"/>
      <c r="V86" s="34">
        <v>220220</v>
      </c>
      <c r="X86" s="34">
        <v>293374</v>
      </c>
      <c r="Z86" s="34">
        <v>304749</v>
      </c>
      <c r="AB86" s="34">
        <v>291301</v>
      </c>
      <c r="AD86" s="34">
        <v>277437</v>
      </c>
      <c r="AF86" s="34">
        <v>361498</v>
      </c>
      <c r="AH86" s="34">
        <v>415808</v>
      </c>
      <c r="AJ86" s="34">
        <v>306400</v>
      </c>
      <c r="AL86" s="34">
        <v>268591</v>
      </c>
      <c r="AN86" s="34">
        <v>194176</v>
      </c>
    </row>
    <row r="87" spans="1:40" s="8" customFormat="1" ht="12.75">
      <c r="A87" s="8" t="s">
        <v>80</v>
      </c>
      <c r="B87" s="8" t="s">
        <v>30</v>
      </c>
      <c r="D87" s="34">
        <f>(D21+D26+D27+D34)-(D22+D23+D24+D25+D30+D31+D85+D86+D35)</f>
        <v>3682694</v>
      </c>
      <c r="F87" s="34">
        <f>(F21+F26+F27+F34)-(F22+F23+F24+F25+F30+F31+F85+F86+F35)</f>
        <v>-5186120</v>
      </c>
      <c r="H87" s="34">
        <f>(H21+H26+H27+H34)-(H22+H23+H24+H25+H30+H31+H85+H86+H35)</f>
        <v>-3327071</v>
      </c>
      <c r="J87" s="34">
        <f>(J21+J26+J27+J34)-(J22+J23+J24+J25+J30+J31+J85+J86+J35)</f>
        <v>3813337</v>
      </c>
      <c r="L87" s="34">
        <f>(L21+L26+L27+L34)-(L22+L23+L24+L25+L30+L31+L85+L86+L35)</f>
        <v>14586718</v>
      </c>
      <c r="M87" s="29"/>
      <c r="N87" s="34">
        <f>(N21+N26+N27+N34)-(N22+N23+N24+N25+N30+N31+N85+N86+N35)</f>
        <v>8619640</v>
      </c>
      <c r="O87" s="34"/>
      <c r="P87" s="34">
        <f>(P21+P26+P27+P34)-(P22+P23+P24+P25+P30+P31+P85+P86+P35)</f>
        <v>4386029</v>
      </c>
      <c r="Q87" s="34"/>
      <c r="R87" s="34">
        <f>(R21+R26+R27+R34)-(R22+R23+R24+R25+R30+R31+R85+R86+R35)</f>
        <v>2256415</v>
      </c>
      <c r="S87" s="9"/>
      <c r="T87" s="34">
        <f>(T21+T26+T27+T34)-(T22+T23+T24+T25+T30+T31+T85+T86+T35)</f>
        <v>1651746</v>
      </c>
      <c r="U87" s="9"/>
      <c r="V87" s="34">
        <f>(V21+V26+V27+V34)-(V22+V23+V24+V25+V30+V31+V85+V86+V35)</f>
        <v>3012290</v>
      </c>
      <c r="X87" s="34">
        <f>(X21+X26+X27+X34)-(X22+X23+X24+X25+X30+X31+X85+X86+X35)</f>
        <v>4039179</v>
      </c>
      <c r="Z87" s="34">
        <f>(Z21+Z26+Z27+Z34)-(Z22+Z23+Z24+Z25+Z30+Z31+Z85+Z86+Z35)</f>
        <v>1835703</v>
      </c>
      <c r="AB87" s="34">
        <f>(AB21+AB26+AB27+AB34)-(AB22+AB23+AB24+AB25+AB30+AB31+AB85+AB86+AB35)</f>
        <v>1260544</v>
      </c>
      <c r="AD87" s="34">
        <f>(AD21+AD26+AD27+AD34)-(AD22+AD23+AD24+AD25+AD30+AD31+AD85+AD86+AD35)</f>
        <v>-232079</v>
      </c>
      <c r="AF87" s="34">
        <f>(AF21+AF26+AF27+AF34)-(AF22+AF23+AF24+AF25+AF30+AF31+AF85+AF86+AF35)</f>
        <v>23067</v>
      </c>
      <c r="AH87" s="34">
        <f>(AH21+AH26+AH27+AH34)-(AH22+AH23+AH24+AH25+AH30+AH31+AH85+AH86+AH35)</f>
        <v>215399</v>
      </c>
      <c r="AJ87" s="34">
        <f>(AJ21+AJ26+AJ27+AJ34)-(AJ22+AJ23+AJ24+AJ25+AJ30+AJ31+AJ85+AJ86+AJ35)</f>
        <v>1753144</v>
      </c>
      <c r="AL87" s="34">
        <f>(AL21+AL26+AL27+AL34)-(AL22+AL23+AL24+AL25+AL30+AL31+AL85+AL86+AL35)</f>
        <v>2063846</v>
      </c>
      <c r="AN87" s="34">
        <f>(AN21+AN26+AN27+AN34)-(AN22+AN23+AN24+AN25+AN30+AN31+AN85+AN86+AN35)</f>
        <v>1112875</v>
      </c>
    </row>
    <row r="88" spans="1:40" s="8" customFormat="1" ht="12.75">
      <c r="A88" s="18" t="s">
        <v>133</v>
      </c>
      <c r="B88" s="18" t="s">
        <v>30</v>
      </c>
      <c r="D88" s="52">
        <f>D87/D78</f>
        <v>502413.9154160982</v>
      </c>
      <c r="F88" s="52">
        <f>F87/F78</f>
        <v>-960392.5925925926</v>
      </c>
      <c r="H88" s="52">
        <f>H87/H78</f>
        <v>-594119.8214285715</v>
      </c>
      <c r="J88" s="52">
        <f>J87/J78</f>
        <v>669006.4912280701</v>
      </c>
      <c r="L88" s="52">
        <f>L87/L78</f>
        <v>2752210.9433962265</v>
      </c>
      <c r="M88" s="29"/>
      <c r="N88" s="52">
        <f>N87/N78</f>
        <v>1539221.4285714286</v>
      </c>
      <c r="O88" s="52"/>
      <c r="P88" s="52">
        <f>P87/P78</f>
        <v>1020006.7441860465</v>
      </c>
      <c r="Q88" s="52"/>
      <c r="R88" s="52">
        <f>R87/R78</f>
        <v>480088.2978723404</v>
      </c>
      <c r="S88" s="9"/>
      <c r="T88" s="52">
        <f>T87/T78</f>
        <v>351435.31914893613</v>
      </c>
      <c r="U88" s="9"/>
      <c r="V88" s="52">
        <f>V87/V78</f>
        <v>814132.4324324324</v>
      </c>
      <c r="X88" s="52">
        <f>X87/X78</f>
        <v>985165.6097560977</v>
      </c>
      <c r="Z88" s="52">
        <f>Z87/Z78</f>
        <v>426907.67441860464</v>
      </c>
      <c r="AB88" s="52">
        <f>AB87/AB78</f>
        <v>350151.1111111111</v>
      </c>
      <c r="AD88" s="52">
        <f>AD87/AD78</f>
        <v>-61073.42105263158</v>
      </c>
      <c r="AF88" s="52">
        <f>AF87/AF78</f>
        <v>7208.4375</v>
      </c>
      <c r="AH88" s="52">
        <f>AH87/AH78</f>
        <v>59833.055555555555</v>
      </c>
      <c r="AJ88" s="52">
        <f>AJ87/AJ78</f>
        <v>515630.58823529416</v>
      </c>
      <c r="AL88" s="52">
        <f>AL87/AL78</f>
        <v>625407.8787878788</v>
      </c>
      <c r="AN88" s="52">
        <f>AN87/AN78</f>
        <v>317964.28571428574</v>
      </c>
    </row>
    <row r="89" spans="1:40" s="8" customFormat="1" ht="12.75">
      <c r="A89" s="21" t="s">
        <v>81</v>
      </c>
      <c r="B89" s="10"/>
      <c r="H89" s="29"/>
      <c r="J89" s="29"/>
      <c r="L89" s="29"/>
      <c r="M89" s="10"/>
      <c r="N89" s="29"/>
      <c r="O89" s="34"/>
      <c r="P89" s="29"/>
      <c r="Q89" s="34"/>
      <c r="R89" s="29"/>
      <c r="S89" s="9"/>
      <c r="T89" s="29"/>
      <c r="U89" s="9"/>
      <c r="V89" s="29"/>
      <c r="X89" s="29"/>
      <c r="Z89" s="29"/>
      <c r="AB89" s="29"/>
      <c r="AD89" s="29"/>
      <c r="AF89" s="29"/>
      <c r="AH89" s="29"/>
      <c r="AJ89" s="29"/>
      <c r="AL89" s="29"/>
      <c r="AN89" s="29"/>
    </row>
    <row r="90" spans="1:21" s="8" customFormat="1" ht="12.75">
      <c r="A90" s="21" t="s">
        <v>82</v>
      </c>
      <c r="M90" s="10"/>
      <c r="S90" s="9"/>
      <c r="U90" s="9"/>
    </row>
    <row r="91" spans="1:40" s="8" customFormat="1" ht="12.75">
      <c r="A91" s="53" t="s">
        <v>134</v>
      </c>
      <c r="B91" s="10"/>
      <c r="C91" s="9"/>
      <c r="D91" s="9"/>
      <c r="E91" s="9"/>
      <c r="F91" s="9"/>
      <c r="G91" s="9"/>
      <c r="H91" s="54"/>
      <c r="I91" s="9"/>
      <c r="J91" s="54"/>
      <c r="K91" s="9"/>
      <c r="L91" s="54"/>
      <c r="M91" s="54"/>
      <c r="N91" s="54"/>
      <c r="O91" s="55"/>
      <c r="P91" s="54"/>
      <c r="Q91" s="55"/>
      <c r="R91" s="54"/>
      <c r="S91" s="9"/>
      <c r="T91" s="29"/>
      <c r="U91" s="9"/>
      <c r="V91" s="29"/>
      <c r="W91" s="9"/>
      <c r="X91" s="29"/>
      <c r="Z91" s="29"/>
      <c r="AB91" s="29"/>
      <c r="AD91" s="29"/>
      <c r="AF91" s="29"/>
      <c r="AH91" s="29"/>
      <c r="AJ91" s="29"/>
      <c r="AL91" s="29"/>
      <c r="AN91" s="29"/>
    </row>
    <row r="92" spans="1:21" s="8" customFormat="1" ht="12.75">
      <c r="A92" s="21"/>
      <c r="D92" s="34"/>
      <c r="M92" s="10"/>
      <c r="S92" s="9"/>
      <c r="U92" s="9"/>
    </row>
    <row r="93" spans="1:21" s="8" customFormat="1" ht="15">
      <c r="A93" s="3" t="s">
        <v>83</v>
      </c>
      <c r="M93" s="10"/>
      <c r="S93" s="9"/>
      <c r="U93" s="9"/>
    </row>
    <row r="94" spans="1:21" s="8" customFormat="1" ht="12.75">
      <c r="A94" s="27" t="s">
        <v>163</v>
      </c>
      <c r="M94" s="10"/>
      <c r="S94" s="9"/>
      <c r="U94" s="9"/>
    </row>
    <row r="95" spans="1:40" s="17" customFormat="1" ht="12.75">
      <c r="A95" s="11"/>
      <c r="B95" s="12"/>
      <c r="C95" s="13"/>
      <c r="D95" s="14">
        <v>2004</v>
      </c>
      <c r="E95" s="13"/>
      <c r="F95" s="14">
        <v>2003</v>
      </c>
      <c r="G95" s="13"/>
      <c r="H95" s="14">
        <v>2002</v>
      </c>
      <c r="I95" s="13"/>
      <c r="J95" s="14">
        <v>2001</v>
      </c>
      <c r="K95" s="13"/>
      <c r="L95" s="14">
        <v>2000</v>
      </c>
      <c r="M95" s="13"/>
      <c r="N95" s="14">
        <v>1999</v>
      </c>
      <c r="O95" s="15"/>
      <c r="P95" s="14">
        <v>1998</v>
      </c>
      <c r="Q95" s="15"/>
      <c r="R95" s="14">
        <v>1997</v>
      </c>
      <c r="S95" s="15"/>
      <c r="T95" s="14">
        <v>1996</v>
      </c>
      <c r="U95" s="16"/>
      <c r="V95" s="14">
        <v>1995</v>
      </c>
      <c r="X95" s="14">
        <v>1994</v>
      </c>
      <c r="Z95" s="14">
        <v>1993</v>
      </c>
      <c r="AB95" s="14">
        <v>1992</v>
      </c>
      <c r="AD95" s="14">
        <v>1991</v>
      </c>
      <c r="AF95" s="14">
        <v>1990</v>
      </c>
      <c r="AH95" s="14">
        <v>1989</v>
      </c>
      <c r="AJ95" s="14">
        <v>1988</v>
      </c>
      <c r="AL95" s="14">
        <v>1987</v>
      </c>
      <c r="AN95" s="14">
        <v>1986</v>
      </c>
    </row>
    <row r="96" spans="1:40" s="8" customFormat="1" ht="12.75">
      <c r="A96" s="8" t="s">
        <v>84</v>
      </c>
      <c r="B96" s="8" t="s">
        <v>85</v>
      </c>
      <c r="D96" s="48">
        <f>((D33+D34)/D54)*100</f>
        <v>5.337308556545031</v>
      </c>
      <c r="F96" s="48">
        <f>((F33+F34)/F54)*100</f>
        <v>-5.328596646918913</v>
      </c>
      <c r="H96" s="48">
        <f>((H33+H34)/H54)*100</f>
        <v>-0.6876912433026464</v>
      </c>
      <c r="J96" s="48">
        <f>((J33+J34)/J54)*100</f>
        <v>7.660974578788279</v>
      </c>
      <c r="L96" s="48">
        <f>((L33+L34)/L54)*100</f>
        <v>29.35106608658298</v>
      </c>
      <c r="M96" s="20"/>
      <c r="N96" s="48">
        <f>((N33+N34)/N54)*100</f>
        <v>20.775666941685035</v>
      </c>
      <c r="O96" s="48"/>
      <c r="P96" s="48">
        <f>((P33+P34)/P54)*100</f>
        <v>16.02266064326657</v>
      </c>
      <c r="Q96" s="48"/>
      <c r="R96" s="48">
        <f>((R33+R34)/R54)*100</f>
        <v>7.331275383397466</v>
      </c>
      <c r="S96" s="9"/>
      <c r="T96" s="48">
        <f>((T33+T34)/T54)*100</f>
        <v>6.787526488784114</v>
      </c>
      <c r="U96" s="9"/>
      <c r="V96" s="48">
        <f>((V33+V34)/V54)*100</f>
        <v>19.11697693799892</v>
      </c>
      <c r="X96" s="48">
        <f>((X33+X34)/X54)*100</f>
        <v>24.419057178378747</v>
      </c>
      <c r="Z96" s="48">
        <f>((Z33+Z34)/Z54)*100</f>
        <v>14.120325511003578</v>
      </c>
      <c r="AB96" s="48">
        <f>((AB33+AB34)/AB54)*100</f>
        <v>12.816286135059984</v>
      </c>
      <c r="AD96" s="48">
        <f>((AD33+AD34)/AD54)*100</f>
        <v>-0.2392581549262408</v>
      </c>
      <c r="AF96" s="48">
        <f>((AF33+AF34)/AF54)*100</f>
        <v>2.2358374921944124</v>
      </c>
      <c r="AH96" s="48">
        <f>((AH33+AH34)/AH54)*100</f>
        <v>5.018550863400568</v>
      </c>
      <c r="AJ96" s="48">
        <f>((AJ33+AJ34)/AJ54)*100</f>
        <v>20.500526266426284</v>
      </c>
      <c r="AL96" s="48">
        <f>((AL33+AL34)/AL54)*100</f>
        <v>26.123757479345365</v>
      </c>
      <c r="AN96" s="48">
        <f>((AN33+AN34)/AN54)*100</f>
        <v>18.499796441851554</v>
      </c>
    </row>
    <row r="97" spans="1:40" s="8" customFormat="1" ht="12.75">
      <c r="A97" s="8" t="s">
        <v>86</v>
      </c>
      <c r="B97" s="8" t="s">
        <v>85</v>
      </c>
      <c r="D97" s="48">
        <f>(D33/D21)*100</f>
        <v>6.14544687495647</v>
      </c>
      <c r="F97" s="48">
        <f>(F33/F21)*100</f>
        <v>-10.200145288847013</v>
      </c>
      <c r="H97" s="48">
        <f>(H33/H21)*100</f>
        <v>-9.802985867552511</v>
      </c>
      <c r="J97" s="48">
        <f>(J33/J21)*100</f>
        <v>5.1495528449384675</v>
      </c>
      <c r="L97" s="48">
        <f>(L33/L21)*100</f>
        <v>32.11100588874156</v>
      </c>
      <c r="M97" s="20"/>
      <c r="N97" s="48">
        <f>(N33/N21)*100</f>
        <v>22.92576848447301</v>
      </c>
      <c r="O97" s="48"/>
      <c r="P97" s="48">
        <f>(P33/P21)*100</f>
        <v>15.420920804138943</v>
      </c>
      <c r="Q97" s="48"/>
      <c r="R97" s="48">
        <f>(R33/R21)*100</f>
        <v>8.185440515194896</v>
      </c>
      <c r="S97" s="9"/>
      <c r="T97" s="48">
        <f>(T33/T21)*100</f>
        <v>6.967371324310164</v>
      </c>
      <c r="U97" s="9"/>
      <c r="V97" s="48">
        <f>(V33/V21)*100</f>
        <v>18.584020221812807</v>
      </c>
      <c r="X97" s="48">
        <f>(X33/X21)*100</f>
        <v>25.189918577580624</v>
      </c>
      <c r="Z97" s="48">
        <f>(Z33/Z21)*100</f>
        <v>14.029363150722551</v>
      </c>
      <c r="AB97" s="48">
        <f>(AB33/AB21)*100</f>
        <v>12.400964558965992</v>
      </c>
      <c r="AD97" s="48">
        <f>(AD33/AD21)*100</f>
        <v>-2.1972774812448224</v>
      </c>
      <c r="AF97" s="48">
        <f>(AF33/AF21)*100</f>
        <v>1.4517911191501047</v>
      </c>
      <c r="AH97" s="48">
        <f>(AH33/AH21)*100</f>
        <v>4.84350673494939</v>
      </c>
      <c r="AJ97" s="48">
        <f>(AJ33/AJ21)*100</f>
        <v>25.601139711376675</v>
      </c>
      <c r="AL97" s="48">
        <f>(AL33/AL21)*100</f>
        <v>38.113441524609996</v>
      </c>
      <c r="AN97" s="48">
        <f>(AN33/AN21)*100</f>
        <v>24.245440949878656</v>
      </c>
    </row>
    <row r="98" spans="1:40" s="8" customFormat="1" ht="12.75">
      <c r="A98" s="8" t="s">
        <v>112</v>
      </c>
      <c r="B98" s="8" t="s">
        <v>85</v>
      </c>
      <c r="D98" s="48">
        <f>((D33+D34)/D83)*100</f>
        <v>7.180353631201377</v>
      </c>
      <c r="F98" s="48">
        <f>((F33+F34)/F83)*100</f>
        <v>-10.363722213815477</v>
      </c>
      <c r="H98" s="48">
        <f>((H33+H34)/H83)*100</f>
        <v>-1.1562585109285546</v>
      </c>
      <c r="J98" s="48">
        <f>((J33+J34)/J83)*100</f>
        <v>13.354738463999682</v>
      </c>
      <c r="L98" s="48">
        <f>((L33+L34)/L83)*100</f>
        <v>35.395965396574326</v>
      </c>
      <c r="M98" s="20"/>
      <c r="N98" s="48">
        <f>((N33+N34)/N83)*100</f>
        <v>25.23176941493529</v>
      </c>
      <c r="O98" s="48"/>
      <c r="P98" s="48">
        <f>((P33+P34)/P83)*100</f>
        <v>16.58598993102999</v>
      </c>
      <c r="Q98" s="48"/>
      <c r="R98" s="48">
        <f>((R33+R34)/R83)*100</f>
        <v>9.781257814571156</v>
      </c>
      <c r="S98" s="9"/>
      <c r="T98" s="48">
        <f>((T33+T34)/T83)*100</f>
        <v>8.733326856052594</v>
      </c>
      <c r="U98" s="9"/>
      <c r="V98" s="48">
        <f>((V33+V34)/V83)*100</f>
        <v>18.25042879555521</v>
      </c>
      <c r="X98" s="48">
        <f>((X33+X34)/X83)*100</f>
        <v>23.459996676267586</v>
      </c>
      <c r="Z98" s="48">
        <f>((Z33+Z34)/Z83)*100</f>
        <v>14.936718428183257</v>
      </c>
      <c r="AB98" s="48">
        <f>((AB33+AB34)/AB83)*100</f>
        <v>14.937613960716444</v>
      </c>
      <c r="AD98" s="48">
        <f>((AD33+AD34)/AD83)*100</f>
        <v>-0.3467054450955968</v>
      </c>
      <c r="AF98" s="48">
        <f>((AF33+AF34)/AF83)*100</f>
        <v>3.503092686699874</v>
      </c>
      <c r="AH98" s="48">
        <f>((AH33+AH34)/AH83)*100</f>
        <v>6.578679829737164</v>
      </c>
      <c r="AJ98" s="48">
        <f>((AJ33+AJ34)/AJ83)*100</f>
        <v>24.0545386692596</v>
      </c>
      <c r="AL98" s="48">
        <f>((AL33+AL34)/AL83)*100</f>
        <v>34.39180931385781</v>
      </c>
      <c r="AN98" s="48">
        <f>((AN33+AN34)/AN83)*100</f>
        <v>24.23862557210366</v>
      </c>
    </row>
    <row r="99" spans="1:40" s="8" customFormat="1" ht="12.75">
      <c r="A99" s="8" t="s">
        <v>87</v>
      </c>
      <c r="B99" s="8" t="s">
        <v>85</v>
      </c>
      <c r="D99" s="48">
        <f>(D53/D62)*100</f>
        <v>132.87663060316632</v>
      </c>
      <c r="F99" s="48">
        <f>(F53/F62)*100</f>
        <v>110.2078089953601</v>
      </c>
      <c r="H99" s="48">
        <f>(H53/H62)*100</f>
        <v>125.18683375339232</v>
      </c>
      <c r="J99" s="48">
        <f>(J53/J62)*100</f>
        <v>168.5366269930477</v>
      </c>
      <c r="L99" s="48">
        <f>(L53/L62)*100</f>
        <v>215.1801352433727</v>
      </c>
      <c r="M99" s="20"/>
      <c r="N99" s="48">
        <f>(N53/N62)*100</f>
        <v>212.15613422239085</v>
      </c>
      <c r="O99" s="48"/>
      <c r="P99" s="48">
        <f>(P53/P62)*100</f>
        <v>175.38337300494524</v>
      </c>
      <c r="Q99" s="48"/>
      <c r="R99" s="48">
        <f>(R53/R62)*100</f>
        <v>185.33820084585187</v>
      </c>
      <c r="S99" s="9"/>
      <c r="T99" s="48">
        <f>(T53/T62)*100</f>
        <v>182.26117917399273</v>
      </c>
      <c r="U99" s="9"/>
      <c r="V99" s="48">
        <f>(V53/V62)*100</f>
        <v>186.81871487795723</v>
      </c>
      <c r="X99" s="48">
        <f>(X53/X62)*100</f>
        <v>190.88150648947638</v>
      </c>
      <c r="Z99" s="48">
        <f>(Z53/Z62)*100</f>
        <v>145.4847102951468</v>
      </c>
      <c r="AB99" s="48">
        <f>(AB53/AB62)*100</f>
        <v>136.02174947330187</v>
      </c>
      <c r="AD99" s="48">
        <f>(AD53/AD62)*100</f>
        <v>139.9009480228497</v>
      </c>
      <c r="AF99" s="48">
        <f>(AF53/AF62)*100</f>
        <v>147.0221816674936</v>
      </c>
      <c r="AH99" s="48">
        <f>(AH53/AH62)*100</f>
        <v>174.331992229905</v>
      </c>
      <c r="AJ99" s="48">
        <f>(AJ53/AJ62)*100</f>
        <v>225.8242579082561</v>
      </c>
      <c r="AL99" s="48">
        <f>(AL53/AL62)*100</f>
        <v>276.78181466851015</v>
      </c>
      <c r="AN99" s="48">
        <f>(AN53/AN62)*100</f>
        <v>217.45903418426474</v>
      </c>
    </row>
    <row r="100" spans="1:40" s="8" customFormat="1" ht="12.75">
      <c r="A100" s="8" t="s">
        <v>88</v>
      </c>
      <c r="B100" s="8" t="s">
        <v>85</v>
      </c>
      <c r="D100" s="48">
        <f>((D53-D50-D49)/D62)*100</f>
        <v>41.60653777277694</v>
      </c>
      <c r="F100" s="48">
        <f>((F53-F50-F49)/F62)*100</f>
        <v>45.55207365137769</v>
      </c>
      <c r="H100" s="48">
        <f>((H53-H50-H49)/H62)*100</f>
        <v>43.67678294856847</v>
      </c>
      <c r="J100" s="48">
        <f>((J53-J50-J49)/J62)*100</f>
        <v>70.75494243537149</v>
      </c>
      <c r="L100" s="48">
        <f>((L53-L50-L49)/L62)*100</f>
        <v>102.88909195951119</v>
      </c>
      <c r="M100" s="20"/>
      <c r="N100" s="48">
        <f>((N53-N50-N49)/N62)*100</f>
        <v>107.45337685476142</v>
      </c>
      <c r="O100" s="48"/>
      <c r="P100" s="48">
        <f>((P53-P50-P49)/P62)*100</f>
        <v>72.97040841367188</v>
      </c>
      <c r="Q100" s="48"/>
      <c r="R100" s="48">
        <f>((R53-R50-R49)/R62)*100</f>
        <v>78.2508712132316</v>
      </c>
      <c r="S100" s="9"/>
      <c r="T100" s="48">
        <f>((T53-T50-T49)/T62)*100</f>
        <v>64.68312861493648</v>
      </c>
      <c r="U100" s="9"/>
      <c r="V100" s="48">
        <f>((V53-V50-V49)/V62)*100</f>
        <v>58.35745254144571</v>
      </c>
      <c r="X100" s="48">
        <f>((X53-X50-X49)/X62)*100</f>
        <v>67.94468497185353</v>
      </c>
      <c r="Z100" s="48">
        <f>((Z53-Z50-Z49)/Z62)*100</f>
        <v>50.65794209593244</v>
      </c>
      <c r="AB100" s="48">
        <f>((AB53-AB50-AB49)/AB62)*100</f>
        <v>47.741965221006055</v>
      </c>
      <c r="AD100" s="48">
        <f>((AD53-AD50-AD49)/AD62)*100</f>
        <v>38.887282606427284</v>
      </c>
      <c r="AF100" s="48">
        <f>((AF53-AF50-AF49)/AF62)*100</f>
        <v>46.086178744859474</v>
      </c>
      <c r="AH100" s="48">
        <f>((AH53-AH50-AH49)/AH62)*100</f>
        <v>55.096462252205015</v>
      </c>
      <c r="AJ100" s="48">
        <f>((AJ53-AJ50-AJ49)/AJ62)*100</f>
        <v>65.2949304701395</v>
      </c>
      <c r="AL100" s="48">
        <f>((AL53-AL50-AL49)/AL62)*100</f>
        <v>90.06192245487505</v>
      </c>
      <c r="AN100" s="48">
        <f>((AN53-AN50-AN49)/AN62)*100</f>
        <v>75.94547881488576</v>
      </c>
    </row>
    <row r="101" spans="1:40" s="8" customFormat="1" ht="12.75">
      <c r="A101" s="8" t="s">
        <v>89</v>
      </c>
      <c r="B101" s="8" t="s">
        <v>85</v>
      </c>
      <c r="D101" s="48">
        <f>((D33+D34)/D35)*100</f>
        <v>106.25600302979963</v>
      </c>
      <c r="F101" s="48">
        <f>((F33+F34)/F35)*100</f>
        <v>-80.76528177181649</v>
      </c>
      <c r="H101" s="48">
        <f>((H33+H34)/H35)*100</f>
        <v>-8.501457416799516</v>
      </c>
      <c r="J101" s="48">
        <f>((J33+J34)/J35)*100</f>
        <v>163.0445117395991</v>
      </c>
      <c r="L101" s="48">
        <f>((L33+L34)/L35)*100</f>
        <v>1009.121963961453</v>
      </c>
      <c r="M101" s="20"/>
      <c r="N101" s="48">
        <f>((N33+N34)/N35)*100</f>
        <v>573.8432484116688</v>
      </c>
      <c r="O101" s="48"/>
      <c r="P101" s="48">
        <f>((P33+P34)/P35)*100</f>
        <v>428.7843548638068</v>
      </c>
      <c r="Q101" s="48"/>
      <c r="R101" s="48">
        <f>((R33+R34)/R35)*100</f>
        <v>269.1700729549335</v>
      </c>
      <c r="S101" s="9"/>
      <c r="T101" s="48">
        <f>((T33+T34)/T35)*100</f>
        <v>211.98214525869523</v>
      </c>
      <c r="U101" s="9"/>
      <c r="V101" s="48">
        <f>((V33+V34)/V35)*100</f>
        <v>497.96902344955544</v>
      </c>
      <c r="X101" s="48">
        <f>((X33+X34)/X35)*100</f>
        <v>526.14696485623</v>
      </c>
      <c r="Z101" s="48">
        <f>((Z33+Z34)/Z35)*100</f>
        <v>204.90208163646187</v>
      </c>
      <c r="AB101" s="48">
        <f>((AB33+AB34)/AB35)*100</f>
        <v>138.3091114098298</v>
      </c>
      <c r="AD101" s="48">
        <f>((AD33+AD34)/AD35)*100</f>
        <v>-3.009843714166894</v>
      </c>
      <c r="AF101" s="48">
        <f>((AF33+AF34)/AF35)*100</f>
        <v>32.135705204391094</v>
      </c>
      <c r="AH101" s="48">
        <f>((AH33+AH34)/AH35)*100</f>
        <v>70.93275105835917</v>
      </c>
      <c r="AJ101" s="48">
        <f>((AJ33+AJ34)/AJ35)*100</f>
        <v>389.471725232975</v>
      </c>
      <c r="AL101" s="48">
        <f>((AL33+AL34)/AL35)*100</f>
        <v>566.0292346462481</v>
      </c>
      <c r="AN101" s="48">
        <f>((AN33+AN34)/AN35)*100</f>
        <v>333.80622367953913</v>
      </c>
    </row>
    <row r="102" spans="1:40" s="8" customFormat="1" ht="12.75">
      <c r="A102" s="8" t="s">
        <v>90</v>
      </c>
      <c r="B102" s="8" t="s">
        <v>85</v>
      </c>
      <c r="D102" s="48">
        <f>(D56/D54)*100</f>
        <v>4.4349579775836725</v>
      </c>
      <c r="F102" s="48">
        <f>(F56/F54)*100</f>
        <v>0.4376162435419351</v>
      </c>
      <c r="H102" s="48">
        <f>(H56/H54)*100</f>
        <v>2.043259382078264</v>
      </c>
      <c r="J102" s="48">
        <f>(J56/J54)*100</f>
        <v>15.593821917164846</v>
      </c>
      <c r="L102" s="48">
        <f>(L56/L54)*100</f>
        <v>35.53154823744025</v>
      </c>
      <c r="M102" s="20"/>
      <c r="N102" s="48">
        <f>(N56/N54)*100</f>
        <v>31.25067567471148</v>
      </c>
      <c r="O102" s="48"/>
      <c r="P102" s="48">
        <f>(P56/P54)*100</f>
        <v>28.513076844020013</v>
      </c>
      <c r="Q102" s="48"/>
      <c r="R102" s="48">
        <f>(R56/R54)*100</f>
        <v>36.76127215738733</v>
      </c>
      <c r="S102" s="9"/>
      <c r="T102" s="48">
        <f>(T56/T54)*100</f>
        <v>36.7364505611134</v>
      </c>
      <c r="U102" s="9"/>
      <c r="V102" s="48">
        <f>(V56/V54)*100</f>
        <v>37.445098032677585</v>
      </c>
      <c r="X102" s="48">
        <f>(X56/X54)*100</f>
        <v>38.78049440208828</v>
      </c>
      <c r="Z102" s="48">
        <f>(Z56/Z54)*100</f>
        <v>26.76339035669325</v>
      </c>
      <c r="AB102" s="48">
        <f>(AB56/AB54)*100</f>
        <v>32.665045145719496</v>
      </c>
      <c r="AD102" s="48">
        <f>(AD56/AD54)*100</f>
        <v>7.744680932721269</v>
      </c>
      <c r="AF102" s="48">
        <f>(AF56/AF54)*100</f>
        <v>6.237436916846394</v>
      </c>
      <c r="AH102" s="48">
        <f>(AH56/AH54)*100</f>
        <v>16.18379982687523</v>
      </c>
      <c r="AJ102" s="48">
        <f>(AJ56/AJ54)*100</f>
        <v>28.572254817161497</v>
      </c>
      <c r="AL102" s="48">
        <f>(AL56/AL54)*100</f>
        <v>39.8307803343362</v>
      </c>
      <c r="AN102" s="48">
        <f>(AN56/AN54)*100</f>
        <v>32.46137394151762</v>
      </c>
    </row>
    <row r="103" spans="1:40" s="8" customFormat="1" ht="12.75">
      <c r="A103" s="8" t="s">
        <v>91</v>
      </c>
      <c r="B103" s="8" t="s">
        <v>85</v>
      </c>
      <c r="D103" s="48">
        <f>(D62/D54)*100</f>
        <v>39.91613441500483</v>
      </c>
      <c r="F103" s="48">
        <f>(F62/F54)*100</f>
        <v>47.22832316521543</v>
      </c>
      <c r="H103" s="48">
        <f>(H62/H54)*100</f>
        <v>40.598430668562116</v>
      </c>
      <c r="J103" s="48">
        <f>(J62/J54)*100</f>
        <v>31.622355506178195</v>
      </c>
      <c r="L103" s="48">
        <f>(L62/L54)*100</f>
        <v>29.417742645591836</v>
      </c>
      <c r="M103" s="20"/>
      <c r="N103" s="48">
        <f>(N62/N54)*100</f>
        <v>32.08455606775205</v>
      </c>
      <c r="O103" s="48"/>
      <c r="P103" s="48">
        <f>(P62/P54)*100</f>
        <v>39.55812269319286</v>
      </c>
      <c r="Q103" s="48"/>
      <c r="R103" s="48">
        <f>(R62/R54)*100</f>
        <v>35.25410183019803</v>
      </c>
      <c r="S103" s="9"/>
      <c r="T103" s="48">
        <f>(T62/T54)*100</f>
        <v>36.12744370039208</v>
      </c>
      <c r="U103" s="9"/>
      <c r="V103" s="48">
        <f>(V62/V54)*100</f>
        <v>39.231552304018535</v>
      </c>
      <c r="X103" s="48">
        <f>(X62/X54)*100</f>
        <v>38.3100449560135</v>
      </c>
      <c r="Z103" s="48">
        <f>(Z62/Z54)*100</f>
        <v>47.97460675650561</v>
      </c>
      <c r="AB103" s="48">
        <f>(AB62/AB54)*100</f>
        <v>49.28623894691157</v>
      </c>
      <c r="AD103" s="48">
        <f>(AD62/AD54)*100</f>
        <v>45.97603196761092</v>
      </c>
      <c r="AF103" s="48">
        <f>(AF62/AF54)*100</f>
        <v>42.81635696950425</v>
      </c>
      <c r="AH103" s="48">
        <f>(AH62/AH54)*100</f>
        <v>37.946000946659204</v>
      </c>
      <c r="AJ103" s="48">
        <f>(AJ62/AJ54)*100</f>
        <v>30.204514428036973</v>
      </c>
      <c r="AL103" s="48">
        <f>(AL62/AL54)*100</f>
        <v>25.300864850408626</v>
      </c>
      <c r="AN103" s="48">
        <f>(AN62/AN54)*100</f>
        <v>29.996408738363396</v>
      </c>
    </row>
    <row r="104" spans="1:40" s="8" customFormat="1" ht="12.75">
      <c r="A104" s="18" t="s">
        <v>92</v>
      </c>
      <c r="B104" s="18" t="s">
        <v>85</v>
      </c>
      <c r="D104" s="19">
        <f>((D57+D58)/D54)*100</f>
        <v>55.6489076074115</v>
      </c>
      <c r="F104" s="19">
        <f>((F57+F58)/F54)*100</f>
        <v>52.33406059124264</v>
      </c>
      <c r="H104" s="19">
        <f>((H57+H58)/H54)*100</f>
        <v>57.35830994935962</v>
      </c>
      <c r="J104" s="19">
        <f>((J57+J58)/J54)*100</f>
        <v>52.78382257665696</v>
      </c>
      <c r="L104" s="19">
        <f>((L57+L58)/L54)*100</f>
        <v>35.050709116967916</v>
      </c>
      <c r="M104" s="20"/>
      <c r="N104" s="19">
        <f>((N57+N58)/N54)*100</f>
        <v>36.664768257536466</v>
      </c>
      <c r="O104" s="48"/>
      <c r="P104" s="19">
        <f>((P57+P58)/P54)*100</f>
        <v>31.928800462787134</v>
      </c>
      <c r="Q104" s="48"/>
      <c r="R104" s="19">
        <f>((R57+R58)/R54)*100</f>
        <v>27.984626012414637</v>
      </c>
      <c r="S104" s="9"/>
      <c r="T104" s="19">
        <f>((T57+T58)/T54)*100</f>
        <v>27.13610573849451</v>
      </c>
      <c r="U104" s="9"/>
      <c r="V104" s="19">
        <f>((V57+V58)/V54)*100</f>
        <v>23.32334966330388</v>
      </c>
      <c r="X104" s="19">
        <f>((X57+X58)/X54)*100</f>
        <v>22.90946064189822</v>
      </c>
      <c r="Z104" s="19">
        <f>((Z57+Z58)/Z54)*100</f>
        <v>25.262002886801145</v>
      </c>
      <c r="AB104" s="19">
        <f>((AB57+AB58)/AB54)*100</f>
        <v>18.048715907368937</v>
      </c>
      <c r="AD104" s="19">
        <f>((AD57+AD58)/AD54)*100</f>
        <v>46.27928709966781</v>
      </c>
      <c r="AF104" s="19">
        <f>((AF57+AF58)/AF54)*100</f>
        <v>50.94620611364936</v>
      </c>
      <c r="AH104" s="19">
        <f>((AH57+AH58)/AH54)*100</f>
        <v>45.870199226465566</v>
      </c>
      <c r="AJ104" s="19">
        <f>((AJ57+AJ58)/AJ54)*100</f>
        <v>41.223230754801534</v>
      </c>
      <c r="AL104" s="19">
        <f>((AL57+AL58)/AL54)*100</f>
        <v>34.868354815255174</v>
      </c>
      <c r="AN104" s="19">
        <f>((AN57+AN58)/AN54)*100</f>
        <v>37.54221732011898</v>
      </c>
    </row>
    <row r="105" spans="1:40" s="8" customFormat="1" ht="12.75">
      <c r="A105" s="10"/>
      <c r="B105" s="10"/>
      <c r="H105" s="20"/>
      <c r="J105" s="20"/>
      <c r="L105" s="20"/>
      <c r="M105" s="10"/>
      <c r="N105" s="20"/>
      <c r="O105" s="48"/>
      <c r="P105" s="20"/>
      <c r="Q105" s="48"/>
      <c r="R105" s="20"/>
      <c r="S105" s="9"/>
      <c r="T105" s="20"/>
      <c r="U105" s="9"/>
      <c r="V105" s="20"/>
      <c r="X105" s="20"/>
      <c r="Z105" s="20"/>
      <c r="AB105" s="20"/>
      <c r="AD105" s="20"/>
      <c r="AF105" s="20"/>
      <c r="AH105" s="20"/>
      <c r="AJ105" s="20"/>
      <c r="AL105" s="20"/>
      <c r="AN105" s="20"/>
    </row>
    <row r="106" spans="1:21" s="8" customFormat="1" ht="15">
      <c r="A106" s="3" t="s">
        <v>135</v>
      </c>
      <c r="M106" s="10"/>
      <c r="S106" s="9"/>
      <c r="U106" s="9"/>
    </row>
    <row r="107" spans="1:21" s="8" customFormat="1" ht="12.75">
      <c r="A107" s="27" t="s">
        <v>163</v>
      </c>
      <c r="M107" s="10"/>
      <c r="S107" s="9"/>
      <c r="U107" s="9"/>
    </row>
    <row r="108" spans="1:40" s="17" customFormat="1" ht="12.75">
      <c r="A108" s="11"/>
      <c r="B108" s="12"/>
      <c r="C108" s="13"/>
      <c r="D108" s="14">
        <v>2004</v>
      </c>
      <c r="E108" s="13"/>
      <c r="F108" s="14">
        <v>2003</v>
      </c>
      <c r="G108" s="13"/>
      <c r="H108" s="14">
        <v>2002</v>
      </c>
      <c r="I108" s="13"/>
      <c r="J108" s="14">
        <v>2001</v>
      </c>
      <c r="K108" s="13"/>
      <c r="L108" s="14">
        <v>2000</v>
      </c>
      <c r="M108" s="13"/>
      <c r="N108" s="14">
        <v>1999</v>
      </c>
      <c r="O108" s="15"/>
      <c r="P108" s="14">
        <v>1998</v>
      </c>
      <c r="Q108" s="15"/>
      <c r="R108" s="14">
        <v>1997</v>
      </c>
      <c r="S108" s="16"/>
      <c r="T108" s="14">
        <v>1996</v>
      </c>
      <c r="U108" s="16"/>
      <c r="V108" s="14">
        <v>1995</v>
      </c>
      <c r="X108" s="14">
        <v>1994</v>
      </c>
      <c r="Z108" s="14">
        <v>1993</v>
      </c>
      <c r="AB108" s="14">
        <v>1992</v>
      </c>
      <c r="AD108" s="14">
        <v>1991</v>
      </c>
      <c r="AF108" s="14">
        <v>1990</v>
      </c>
      <c r="AH108" s="14">
        <v>1989</v>
      </c>
      <c r="AJ108" s="14">
        <v>1988</v>
      </c>
      <c r="AL108" s="14">
        <v>1987</v>
      </c>
      <c r="AN108" s="14">
        <v>1986</v>
      </c>
    </row>
    <row r="109" spans="1:40" s="8" customFormat="1" ht="12.75">
      <c r="A109" s="8" t="s">
        <v>136</v>
      </c>
      <c r="B109" s="8" t="s">
        <v>30</v>
      </c>
      <c r="D109" s="51">
        <f>D22/D73</f>
        <v>1.6524737214608036</v>
      </c>
      <c r="F109" s="51">
        <f>F22/F73</f>
        <v>1.574185823336545</v>
      </c>
      <c r="H109" s="51">
        <f>H22/H73</f>
        <v>1.7780616986128708</v>
      </c>
      <c r="J109" s="51">
        <f>J22/J73</f>
        <v>1.7357768159309073</v>
      </c>
      <c r="L109" s="51">
        <f>L22/L73</f>
        <v>1.936878861600583</v>
      </c>
      <c r="M109" s="56"/>
      <c r="N109" s="51">
        <f>N22/N73</f>
        <v>2.2226393974639693</v>
      </c>
      <c r="O109" s="51"/>
      <c r="P109" s="51">
        <f>P22/P73</f>
        <v>2.2772463502132796</v>
      </c>
      <c r="Q109" s="51"/>
      <c r="R109" s="51">
        <f>R22/R73</f>
        <v>2.6165914463786804</v>
      </c>
      <c r="S109" s="9"/>
      <c r="T109" s="51">
        <f>T22/T73</f>
        <v>2.7385370866660415</v>
      </c>
      <c r="U109" s="9"/>
      <c r="V109" s="51">
        <f>V22/V73</f>
        <v>3.6527733419340627</v>
      </c>
      <c r="X109" s="51">
        <f>X22/X73</f>
        <v>3.659837497075151</v>
      </c>
      <c r="Z109" s="51">
        <f>Z22/Z73</f>
        <v>4.550806293153476</v>
      </c>
      <c r="AB109" s="51">
        <f>AB22/AB73</f>
        <v>3.838392561936359</v>
      </c>
      <c r="AD109" s="51">
        <f>AD22/AD73</f>
        <v>4.186458973833436</v>
      </c>
      <c r="AF109" s="51">
        <f>AF22/AF73</f>
        <v>5.371567895268638</v>
      </c>
      <c r="AH109" s="51">
        <f>AH22/AH73</f>
        <v>4.932317909366862</v>
      </c>
      <c r="AJ109" s="51">
        <f>AJ22/AJ73</f>
        <v>7.127861399520796</v>
      </c>
      <c r="AL109" s="51">
        <f>AL22/AL73</f>
        <v>5.899667477347567</v>
      </c>
      <c r="AN109" s="51">
        <f>AN22/AN73</f>
        <v>6.8481372179199855</v>
      </c>
    </row>
    <row r="110" spans="1:40" s="8" customFormat="1" ht="12.75">
      <c r="A110" s="8" t="s">
        <v>137</v>
      </c>
      <c r="B110" s="8" t="s">
        <v>30</v>
      </c>
      <c r="D110" s="51">
        <f>D23/D73</f>
        <v>9.107720187909639</v>
      </c>
      <c r="F110" s="51">
        <f>F23/F73</f>
        <v>9.270937461490169</v>
      </c>
      <c r="H110" s="51">
        <f>H23/H73</f>
        <v>9.116861595590018</v>
      </c>
      <c r="J110" s="51">
        <f>J23/J73</f>
        <v>7.855936373278899</v>
      </c>
      <c r="L110" s="51">
        <f>L23/L73</f>
        <v>7.81318011847024</v>
      </c>
      <c r="M110" s="56"/>
      <c r="N110" s="51">
        <f>N23/N73</f>
        <v>8.452433180860277</v>
      </c>
      <c r="O110" s="51"/>
      <c r="P110" s="51">
        <f>P23/P73</f>
        <v>9.037185481342243</v>
      </c>
      <c r="Q110" s="51"/>
      <c r="R110" s="51">
        <f>R23/R73</f>
        <v>8.890066381525775</v>
      </c>
      <c r="S110" s="9"/>
      <c r="T110" s="51">
        <f>T23/T73</f>
        <v>8.275167147826743</v>
      </c>
      <c r="U110" s="9"/>
      <c r="V110" s="51">
        <f>V23/V73</f>
        <v>9.149715625270412</v>
      </c>
      <c r="X110" s="51">
        <f>X23/X73</f>
        <v>10.013766290138257</v>
      </c>
      <c r="Z110" s="51">
        <f>Z23/Z73</f>
        <v>10.50020105921651</v>
      </c>
      <c r="AB110" s="51">
        <f>AB23/AB73</f>
        <v>11.776054314738174</v>
      </c>
      <c r="AD110" s="51">
        <f>AD23/AD73</f>
        <v>12.068528386964543</v>
      </c>
      <c r="AF110" s="51">
        <f>AF23/AF73</f>
        <v>13.341277511751526</v>
      </c>
      <c r="AH110" s="51">
        <f>AH23/AH73</f>
        <v>12.987834943527636</v>
      </c>
      <c r="AJ110" s="51">
        <f>AJ23/AJ73</f>
        <v>11.21138620957998</v>
      </c>
      <c r="AL110" s="51">
        <f>AL23/AL73</f>
        <v>10.083835525041431</v>
      </c>
      <c r="AN110" s="51">
        <f>AN23/AN73</f>
        <v>10.697790696814373</v>
      </c>
    </row>
    <row r="111" spans="1:40" s="8" customFormat="1" ht="12.75">
      <c r="A111" s="8" t="s">
        <v>138</v>
      </c>
      <c r="B111" s="8" t="s">
        <v>30</v>
      </c>
      <c r="D111" s="51">
        <f>(D24)/D73</f>
        <v>0.26028632327490286</v>
      </c>
      <c r="F111" s="51">
        <f>(F24)/F73</f>
        <v>0.2742268681452501</v>
      </c>
      <c r="H111" s="51">
        <f>(H24)/H73</f>
        <v>0.2639800218687704</v>
      </c>
      <c r="J111" s="51">
        <f>(J24)/J73</f>
        <v>0.2743224093580014</v>
      </c>
      <c r="L111" s="51">
        <f>(L24)/L73</f>
        <v>0.2321826567869976</v>
      </c>
      <c r="M111" s="56"/>
      <c r="N111" s="51">
        <f>(N24)/N73</f>
        <v>0.24970060197901098</v>
      </c>
      <c r="O111" s="51"/>
      <c r="P111" s="51">
        <f>(P24)/P73</f>
        <v>0.2479278988635232</v>
      </c>
      <c r="Q111" s="51"/>
      <c r="R111" s="51">
        <f>(R24)/R73</f>
        <v>0.22748713788569946</v>
      </c>
      <c r="S111" s="9"/>
      <c r="T111" s="51">
        <f>(T24)/T73</f>
        <v>0.3410034835908382</v>
      </c>
      <c r="U111" s="9"/>
      <c r="V111" s="51">
        <f>(V24)/V73</f>
        <v>0.4092368688100314</v>
      </c>
      <c r="X111" s="51">
        <f>(X24)/X73</f>
        <v>0.4313262368297009</v>
      </c>
      <c r="Z111" s="51">
        <f>(Z24)/Z73</f>
        <v>0.5674462280834031</v>
      </c>
      <c r="AB111" s="51">
        <f>(AB24)/AB73</f>
        <v>0.7379177070150836</v>
      </c>
      <c r="AD111" s="51">
        <f>(AD24)/AD73</f>
        <v>1.0320967411354787</v>
      </c>
      <c r="AF111" s="51">
        <f>(AF24)/AF73</f>
        <v>1.250551333304046</v>
      </c>
      <c r="AH111" s="51">
        <f>(AH24)/AH73</f>
        <v>1.2139362702044716</v>
      </c>
      <c r="AJ111" s="51">
        <f>(AJ24)/AJ73</f>
        <v>1.0520857651901456</v>
      </c>
      <c r="AL111" s="51">
        <f>(AL24)/AL73</f>
        <v>1.2945784818027248</v>
      </c>
      <c r="AN111" s="51">
        <f>(AN24)/AN73</f>
        <v>1.4468088253785105</v>
      </c>
    </row>
    <row r="112" spans="1:40" s="8" customFormat="1" ht="12.75">
      <c r="A112" s="8" t="s">
        <v>139</v>
      </c>
      <c r="B112" s="8" t="s">
        <v>30</v>
      </c>
      <c r="D112" s="51">
        <f>D28/D73</f>
        <v>1.553694117762772</v>
      </c>
      <c r="F112" s="51">
        <f>F28/F73</f>
        <v>1.2995218231269545</v>
      </c>
      <c r="H112" s="51">
        <f>H28/H73</f>
        <v>1.3133956124718031</v>
      </c>
      <c r="J112" s="51">
        <f>J28/J73</f>
        <v>1.457741779988457</v>
      </c>
      <c r="L112" s="51">
        <f>L28/L73</f>
        <v>1.5163576226886912</v>
      </c>
      <c r="M112" s="56"/>
      <c r="N112" s="51">
        <f>N28/N73</f>
        <v>1.5401730474143018</v>
      </c>
      <c r="O112" s="51"/>
      <c r="P112" s="51">
        <f>P28/P73</f>
        <v>1.3526954391965573</v>
      </c>
      <c r="Q112" s="51"/>
      <c r="R112" s="51">
        <f>R28/R73</f>
        <v>1.6131003371039332</v>
      </c>
      <c r="S112" s="9"/>
      <c r="T112" s="51">
        <f>T28/T73</f>
        <v>1.7904268829472079</v>
      </c>
      <c r="U112" s="9"/>
      <c r="V112" s="51">
        <f>V28/V73</f>
        <v>1.7154585001691303</v>
      </c>
      <c r="X112" s="51">
        <f>X28/X73</f>
        <v>2.0761817238467617</v>
      </c>
      <c r="Z112" s="51">
        <f>Z28/Z73</f>
        <v>2.421417833038599</v>
      </c>
      <c r="AB112" s="51">
        <f>AB28/AB73</f>
        <v>2.8611776174026065</v>
      </c>
      <c r="AD112" s="51">
        <f>AD28/AD73</f>
        <v>2.99027806244449</v>
      </c>
      <c r="AF112" s="51">
        <f>AF28/AF73</f>
        <v>3.3587049158722486</v>
      </c>
      <c r="AH112" s="51">
        <f>AH28/AH73</f>
        <v>2.995142452117906</v>
      </c>
      <c r="AJ112" s="51">
        <f>AJ28/AJ73</f>
        <v>3.118404292355266</v>
      </c>
      <c r="AL112" s="51">
        <f>AL28/AL73</f>
        <v>3.6216613219120593</v>
      </c>
      <c r="AN112" s="51">
        <f>AN28/AN73</f>
        <v>4.463554263651896</v>
      </c>
    </row>
    <row r="113" spans="1:40" s="8" customFormat="1" ht="12.75">
      <c r="A113" s="8" t="s">
        <v>140</v>
      </c>
      <c r="B113" s="8" t="s">
        <v>30</v>
      </c>
      <c r="D113" s="51">
        <f>D29/D73</f>
        <v>0.9232300688206961</v>
      </c>
      <c r="F113" s="51">
        <f>F29/F73</f>
        <v>1.077932738911352</v>
      </c>
      <c r="H113" s="51">
        <f>H29/H73</f>
        <v>1.0588121804711315</v>
      </c>
      <c r="J113" s="51">
        <f>J29/J73</f>
        <v>0.974230357041852</v>
      </c>
      <c r="L113" s="51">
        <f>L29/L73</f>
        <v>0.8675345287014125</v>
      </c>
      <c r="M113" s="56"/>
      <c r="N113" s="51">
        <f>N29/N73</f>
        <v>0.8420438374404685</v>
      </c>
      <c r="O113" s="51"/>
      <c r="P113" s="51">
        <f>P29/P73</f>
        <v>0.6009566519158139</v>
      </c>
      <c r="Q113" s="51"/>
      <c r="R113" s="51">
        <f>R29/R73</f>
        <v>0.7677645499041963</v>
      </c>
      <c r="S113" s="9"/>
      <c r="T113" s="51">
        <f>T29/T73</f>
        <v>0.7244626978164546</v>
      </c>
      <c r="U113" s="9"/>
      <c r="V113" s="51">
        <f>V29/V73</f>
        <v>0.5978445732805752</v>
      </c>
      <c r="X113" s="51">
        <f>X29/X73</f>
        <v>0.8010458243327105</v>
      </c>
      <c r="Z113" s="51">
        <f>Z29/Z73</f>
        <v>1.053353804817196</v>
      </c>
      <c r="AB113" s="51">
        <f>AB29/AB73</f>
        <v>1.2847618884746497</v>
      </c>
      <c r="AD113" s="51">
        <f>AD29/AD73</f>
        <v>1.5113855298216847</v>
      </c>
      <c r="AF113" s="51">
        <f>AF29/AF73</f>
        <v>1.4951017001273996</v>
      </c>
      <c r="AH113" s="51">
        <f>AH29/AH73</f>
        <v>1.2475962649655619</v>
      </c>
      <c r="AJ113" s="51">
        <f>AJ29/AJ73</f>
        <v>1.1582642174028792</v>
      </c>
      <c r="AL113" s="51">
        <f>AL29/AL73</f>
        <v>1.325178098702193</v>
      </c>
      <c r="AN113" s="51">
        <f>AN29/AN73</f>
        <v>1.3514027263111958</v>
      </c>
    </row>
    <row r="114" spans="1:40" s="8" customFormat="1" ht="12.75">
      <c r="A114" s="8" t="s">
        <v>141</v>
      </c>
      <c r="B114" s="8" t="s">
        <v>30</v>
      </c>
      <c r="D114" s="51">
        <f>(D31+D30-D20)/D73</f>
        <v>1.0909537237885685</v>
      </c>
      <c r="F114" s="51">
        <f>(F31+F30-F20)/F73</f>
        <v>1.2996450545857143</v>
      </c>
      <c r="H114" s="51">
        <f>(H31+H30-H20)/H73</f>
        <v>3.1783880319899165</v>
      </c>
      <c r="J114" s="51">
        <f>(J31+J30-J20)/J73</f>
        <v>2.034641504031731</v>
      </c>
      <c r="L114" s="51">
        <f>(L31+L30-L20)/L73</f>
        <v>1.68646542144811</v>
      </c>
      <c r="M114" s="56"/>
      <c r="N114" s="51">
        <f>(N31+N30-N20)/N73</f>
        <v>1.7027650716897453</v>
      </c>
      <c r="O114" s="51"/>
      <c r="P114" s="51">
        <f>(P31+P30-P20)/P73</f>
        <v>1.9070054342503442</v>
      </c>
      <c r="Q114" s="51"/>
      <c r="R114" s="51">
        <f>(R31+R30-R20)/R73</f>
        <v>1.595025270182597</v>
      </c>
      <c r="S114" s="9"/>
      <c r="T114" s="51">
        <f>(T31+T30-T20)/T73</f>
        <v>1.6480063413285864</v>
      </c>
      <c r="U114" s="9"/>
      <c r="V114" s="51">
        <f>(V31+V30-V20)/V73</f>
        <v>2.2472069917637527</v>
      </c>
      <c r="X114" s="51">
        <f>(X31+X30-X20)/X73</f>
        <v>1.9715806393635529</v>
      </c>
      <c r="Z114" s="51">
        <f>(Z31+Z30-Z20)/Z73</f>
        <v>2.6984134600006398</v>
      </c>
      <c r="AB114" s="51">
        <f>(AB31+AB30-AB20)/AB73</f>
        <v>3.473387032413266</v>
      </c>
      <c r="AD114" s="51">
        <f>(AD31+AD30-AD20)/AD73</f>
        <v>5.395736831317893</v>
      </c>
      <c r="AF114" s="51">
        <f>(AF31+AF30-AF20)/AF73</f>
        <v>2.948069235162325</v>
      </c>
      <c r="AH114" s="51">
        <f>(AH31+AH30-AH20)/AH73</f>
        <v>3.0457017827701507</v>
      </c>
      <c r="AJ114" s="51">
        <f>(AJ31+AJ30-AJ20)/AJ73</f>
        <v>3.0601421228318078</v>
      </c>
      <c r="AL114" s="51">
        <f>(AL31+AL30-AL20)/AL73</f>
        <v>3.5856649376923575</v>
      </c>
      <c r="AN114" s="51">
        <f>(AN31+AN30-AN20)/AN73</f>
        <v>3.0497555491453467</v>
      </c>
    </row>
    <row r="115" spans="1:40" s="8" customFormat="1" ht="12.75">
      <c r="A115" s="8" t="s">
        <v>142</v>
      </c>
      <c r="B115" s="8" t="s">
        <v>30</v>
      </c>
      <c r="D115" s="51">
        <f>(D35-D34)/D73</f>
        <v>1.064025828354389</v>
      </c>
      <c r="F115" s="51">
        <f>(F35-F34)/F73</f>
        <v>1.8026326897158012</v>
      </c>
      <c r="H115" s="51">
        <f>(H35-H34)/H73</f>
        <v>0.9316266006515347</v>
      </c>
      <c r="J115" s="51">
        <f>(J35-J34)/J73</f>
        <v>0.051172878654624616</v>
      </c>
      <c r="L115" s="51">
        <f>(L35-L34)/L73</f>
        <v>-0.029648281694614816</v>
      </c>
      <c r="M115" s="56"/>
      <c r="N115" s="51">
        <f>(N35-N34)/N73</f>
        <v>0.5652369388856691</v>
      </c>
      <c r="O115" s="51"/>
      <c r="P115" s="51">
        <f>(P35-P34)/P73</f>
        <v>0.5555510747931602</v>
      </c>
      <c r="Q115" s="51"/>
      <c r="R115" s="51">
        <f>(R35-R34)/R73</f>
        <v>0.434808579249694</v>
      </c>
      <c r="S115" s="9"/>
      <c r="T115" s="51">
        <f>(T35-T34)/T73</f>
        <v>0.49660712133148416</v>
      </c>
      <c r="U115" s="9"/>
      <c r="V115" s="51">
        <f>(V35-V34)/V73</f>
        <v>0.6792300249368711</v>
      </c>
      <c r="X115" s="51">
        <f>(X35-X34)/X73</f>
        <v>1.0215353677849481</v>
      </c>
      <c r="Z115" s="51">
        <f>(Z35-Z34)/Z73</f>
        <v>1.631332794129071</v>
      </c>
      <c r="AB115" s="51">
        <f>(AB35-AB34)/AB73</f>
        <v>2.5094372427631653</v>
      </c>
      <c r="AD115" s="51">
        <f>(AD35-AD34)/AD73</f>
        <v>2.5521350003416</v>
      </c>
      <c r="AF115" s="51">
        <f>(AF35-AF34)/AF73</f>
        <v>2.449997803452972</v>
      </c>
      <c r="AH115" s="51">
        <f>(AH35-AH34)/AH73</f>
        <v>2.1590278740812647</v>
      </c>
      <c r="AJ115" s="51">
        <f>(AJ35-AJ34)/AJ73</f>
        <v>1.4909586123569045</v>
      </c>
      <c r="AL115" s="51">
        <f>(AL35-AL34)/AL73</f>
        <v>1.5385790844327745</v>
      </c>
      <c r="AN115" s="51">
        <f>(AN35-AN34)/AN73</f>
        <v>2.0032248282187264</v>
      </c>
    </row>
    <row r="116" spans="1:40" s="8" customFormat="1" ht="12.75">
      <c r="A116" s="57" t="s">
        <v>143</v>
      </c>
      <c r="B116" s="57" t="s">
        <v>30</v>
      </c>
      <c r="D116" s="58">
        <f>SUM(D109:D115)</f>
        <v>15.652383971371773</v>
      </c>
      <c r="F116" s="58">
        <f>SUM(F109:F115)</f>
        <v>16.599082459311788</v>
      </c>
      <c r="H116" s="58">
        <f>SUM(H109:H115)</f>
        <v>17.641125741656044</v>
      </c>
      <c r="J116" s="58">
        <f>SUM(J109:J115)</f>
        <v>14.38382211828447</v>
      </c>
      <c r="L116" s="58">
        <f>SUM(L109:L115)</f>
        <v>14.02295092800142</v>
      </c>
      <c r="M116" s="59"/>
      <c r="N116" s="58">
        <f>SUM(N109:N115)</f>
        <v>15.574992075733443</v>
      </c>
      <c r="O116" s="56"/>
      <c r="P116" s="58">
        <f>SUM(P109:P115)</f>
        <v>15.978568330574921</v>
      </c>
      <c r="Q116" s="56"/>
      <c r="R116" s="58">
        <f>SUM(R109:R115)</f>
        <v>16.144843702230578</v>
      </c>
      <c r="S116" s="9"/>
      <c r="T116" s="58">
        <f>SUM(T109:T115)</f>
        <v>16.014210761507357</v>
      </c>
      <c r="U116" s="9"/>
      <c r="V116" s="58">
        <f>SUM(V109:V115)</f>
        <v>18.451465926164836</v>
      </c>
      <c r="X116" s="58">
        <f>SUM(X109:X115)</f>
        <v>19.97527357937108</v>
      </c>
      <c r="Z116" s="58">
        <f>SUM(Z109:Z115)</f>
        <v>23.422971472438896</v>
      </c>
      <c r="AB116" s="58">
        <f>SUM(AB109:AB115)</f>
        <v>26.481128364743306</v>
      </c>
      <c r="AD116" s="58">
        <f>SUM(AD109:AD115)</f>
        <v>29.736619525859126</v>
      </c>
      <c r="AF116" s="58">
        <f>SUM(AF109:AF115)</f>
        <v>30.215270394939157</v>
      </c>
      <c r="AH116" s="58">
        <f>SUM(AH109:AH115)</f>
        <v>28.581557497033852</v>
      </c>
      <c r="AJ116" s="58">
        <f>SUM(AJ109:AJ115)</f>
        <v>28.21910261923778</v>
      </c>
      <c r="AL116" s="58">
        <f>SUM(AL109:AL115)</f>
        <v>27.349164926931106</v>
      </c>
      <c r="AN116" s="58">
        <f>SUM(AN109:AN115)</f>
        <v>29.860674107440033</v>
      </c>
    </row>
    <row r="117" spans="1:40" s="8" customFormat="1" ht="12.75">
      <c r="A117" s="8" t="s">
        <v>144</v>
      </c>
      <c r="B117" s="8" t="s">
        <v>30</v>
      </c>
      <c r="D117" s="56">
        <f>D25/D73</f>
        <v>2.0906840637037116</v>
      </c>
      <c r="F117" s="56">
        <f>F25/F73</f>
        <v>2.3992607082800865</v>
      </c>
      <c r="H117" s="56">
        <f>H25/H73</f>
        <v>2.247671372194585</v>
      </c>
      <c r="J117" s="56">
        <f>J25/J73</f>
        <v>2.2707634535786525</v>
      </c>
      <c r="L117" s="56">
        <f>L25/L73</f>
        <v>2.089303652590863</v>
      </c>
      <c r="M117" s="56"/>
      <c r="N117" s="56">
        <f>N25/N73</f>
        <v>2.091099888198214</v>
      </c>
      <c r="O117" s="56"/>
      <c r="P117" s="56">
        <f>P25/P73</f>
        <v>2.135885063506577</v>
      </c>
      <c r="Q117" s="56"/>
      <c r="R117" s="56">
        <f>R25/R73</f>
        <v>2.1177210119373737</v>
      </c>
      <c r="S117" s="9"/>
      <c r="T117" s="56">
        <f>T25/T73</f>
        <v>1.6320897039860998</v>
      </c>
      <c r="U117" s="9"/>
      <c r="V117" s="56">
        <f>V25/V73</f>
        <v>1.9879642230630659</v>
      </c>
      <c r="X117" s="56">
        <f>X25/X73</f>
        <v>2.0009613852085715</v>
      </c>
      <c r="Z117" s="56">
        <f>Z25/Z73</f>
        <v>1.851264159823799</v>
      </c>
      <c r="AB117" s="56">
        <f>AB25/AB73</f>
        <v>1.4510323676619807</v>
      </c>
      <c r="AD117" s="56">
        <f>AD25/AD73</f>
        <v>2.299292887886862</v>
      </c>
      <c r="AF117" s="56">
        <f>AF25/AF73</f>
        <v>1.1935421517374687</v>
      </c>
      <c r="AH117" s="56">
        <f>AH25/AH73</f>
        <v>0.917179001217276</v>
      </c>
      <c r="AJ117" s="56">
        <f>AJ25/AJ73</f>
        <v>0</v>
      </c>
      <c r="AL117" s="56">
        <f>AL25/AL73</f>
        <v>0</v>
      </c>
      <c r="AN117" s="56">
        <f>AN25/AN73</f>
        <v>0</v>
      </c>
    </row>
    <row r="118" spans="1:40" s="8" customFormat="1" ht="12.75">
      <c r="A118" s="60" t="s">
        <v>145</v>
      </c>
      <c r="B118" s="60" t="s">
        <v>30</v>
      </c>
      <c r="D118" s="61">
        <f>D116+D117</f>
        <v>17.743068035075485</v>
      </c>
      <c r="F118" s="61">
        <f>F116+F117</f>
        <v>18.998343167591873</v>
      </c>
      <c r="H118" s="61">
        <f>H116+H117</f>
        <v>19.88879711385063</v>
      </c>
      <c r="J118" s="61">
        <f>J116+J117</f>
        <v>16.654585571863123</v>
      </c>
      <c r="L118" s="61">
        <f>L116+L117</f>
        <v>16.112254580592282</v>
      </c>
      <c r="M118" s="59"/>
      <c r="N118" s="61">
        <f>N116+N117</f>
        <v>17.666091963931656</v>
      </c>
      <c r="O118" s="61"/>
      <c r="P118" s="61">
        <f>P116+P117</f>
        <v>18.114453394081497</v>
      </c>
      <c r="Q118" s="61"/>
      <c r="R118" s="61">
        <f>R116+R117</f>
        <v>18.26256471416795</v>
      </c>
      <c r="S118" s="9"/>
      <c r="T118" s="61">
        <f>T116+T117</f>
        <v>17.646300465493457</v>
      </c>
      <c r="U118" s="9"/>
      <c r="V118" s="61">
        <f>V116+V117</f>
        <v>20.439430149227903</v>
      </c>
      <c r="X118" s="61">
        <f>X116+X117</f>
        <v>21.976234964579653</v>
      </c>
      <c r="Z118" s="61">
        <f>Z116+Z117</f>
        <v>25.274235632262695</v>
      </c>
      <c r="AB118" s="61">
        <f>AB116+AB117</f>
        <v>27.932160732405286</v>
      </c>
      <c r="AD118" s="61">
        <f>AD116+AD117</f>
        <v>32.03591241374599</v>
      </c>
      <c r="AF118" s="61">
        <f>AF116+AF117</f>
        <v>31.408812546676625</v>
      </c>
      <c r="AH118" s="61">
        <f>AH116+AH117</f>
        <v>29.498736498251127</v>
      </c>
      <c r="AJ118" s="61">
        <f>AJ116+AJ117</f>
        <v>28.21910261923778</v>
      </c>
      <c r="AL118" s="61">
        <f>AL116+AL117</f>
        <v>27.349164926931106</v>
      </c>
      <c r="AN118" s="61">
        <f>AN116+AN117</f>
        <v>29.860674107440033</v>
      </c>
    </row>
    <row r="119" spans="13:21" s="8" customFormat="1" ht="12.75">
      <c r="M119" s="10"/>
      <c r="S119" s="9"/>
      <c r="U119" s="9"/>
    </row>
    <row r="120" spans="13:21" s="8" customFormat="1" ht="12.75">
      <c r="M120" s="10"/>
      <c r="S120" s="9"/>
      <c r="U120" s="9"/>
    </row>
    <row r="121" spans="13:21" s="8" customFormat="1" ht="12.75">
      <c r="M121" s="10"/>
      <c r="S121" s="9"/>
      <c r="U121" s="9"/>
    </row>
    <row r="122" spans="13:21" s="8" customFormat="1" ht="12.75">
      <c r="M122" s="10"/>
      <c r="S122" s="9"/>
      <c r="U122" s="9"/>
    </row>
    <row r="123" spans="13:21" s="8" customFormat="1" ht="12.75">
      <c r="M123" s="10"/>
      <c r="S123" s="9"/>
      <c r="U123" s="9"/>
    </row>
    <row r="124" spans="13:21" s="8" customFormat="1" ht="12.75">
      <c r="M124" s="10"/>
      <c r="S124" s="9"/>
      <c r="U124" s="9"/>
    </row>
    <row r="125" spans="13:21" s="8" customFormat="1" ht="12.75">
      <c r="M125" s="10"/>
      <c r="S125" s="9"/>
      <c r="U125" s="9"/>
    </row>
    <row r="126" spans="13:21" s="8" customFormat="1" ht="12.75">
      <c r="M126" s="10"/>
      <c r="S126" s="9"/>
      <c r="U126" s="9"/>
    </row>
    <row r="127" spans="13:21" s="8" customFormat="1" ht="12.75">
      <c r="M127" s="10"/>
      <c r="S127" s="9"/>
      <c r="U127" s="9"/>
    </row>
    <row r="128" spans="13:21" s="8" customFormat="1" ht="12.75">
      <c r="M128" s="10"/>
      <c r="S128" s="9"/>
      <c r="U128" s="9"/>
    </row>
    <row r="515" spans="18:40" ht="12.75">
      <c r="R515" s="8"/>
      <c r="S515" s="9"/>
      <c r="T515" s="8"/>
      <c r="U515" s="9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</row>
    <row r="516" spans="18:40" ht="12.75">
      <c r="R516" s="8"/>
      <c r="S516" s="9"/>
      <c r="T516" s="8"/>
      <c r="U516" s="9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</row>
    <row r="517" spans="18:40" ht="12.75">
      <c r="R517" s="8"/>
      <c r="S517" s="9"/>
      <c r="T517" s="8"/>
      <c r="U517" s="9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</row>
    <row r="518" spans="18:40" ht="12.75">
      <c r="R518" s="8"/>
      <c r="S518" s="9"/>
      <c r="T518" s="8"/>
      <c r="U518" s="9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</row>
    <row r="519" spans="18:40" ht="12.75">
      <c r="R519" s="8"/>
      <c r="S519" s="9"/>
      <c r="T519" s="8"/>
      <c r="U519" s="9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</row>
    <row r="520" spans="18:40" ht="12.75">
      <c r="R520" s="8"/>
      <c r="S520" s="9"/>
      <c r="T520" s="8"/>
      <c r="U520" s="9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</row>
    <row r="521" spans="18:40" ht="12.75">
      <c r="R521" s="8"/>
      <c r="S521" s="9"/>
      <c r="T521" s="8"/>
      <c r="U521" s="9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</row>
    <row r="522" spans="18:40" ht="12.75">
      <c r="R522" s="8"/>
      <c r="S522" s="9"/>
      <c r="T522" s="8"/>
      <c r="U522" s="9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</row>
    <row r="523" spans="18:40" ht="12.75">
      <c r="R523" s="8"/>
      <c r="S523" s="9"/>
      <c r="T523" s="8"/>
      <c r="U523" s="9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</row>
    <row r="524" spans="18:40" ht="12.75">
      <c r="R524" s="8"/>
      <c r="S524" s="9"/>
      <c r="T524" s="8"/>
      <c r="U524" s="9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</row>
    <row r="525" spans="18:40" ht="12.75">
      <c r="R525" s="8"/>
      <c r="S525" s="9"/>
      <c r="T525" s="8"/>
      <c r="U525" s="9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</row>
    <row r="526" spans="18:40" ht="12.75">
      <c r="R526" s="8"/>
      <c r="S526" s="9"/>
      <c r="T526" s="8"/>
      <c r="U526" s="9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</row>
    <row r="527" spans="18:40" ht="12.75">
      <c r="R527" s="8"/>
      <c r="S527" s="9"/>
      <c r="T527" s="8"/>
      <c r="U527" s="9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</row>
    <row r="528" spans="18:40" ht="12.75">
      <c r="R528" s="8"/>
      <c r="S528" s="9"/>
      <c r="T528" s="8"/>
      <c r="U528" s="9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</row>
    <row r="529" spans="18:40" ht="12.75">
      <c r="R529" s="8"/>
      <c r="S529" s="9"/>
      <c r="T529" s="8"/>
      <c r="U529" s="9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</row>
    <row r="530" spans="18:40" ht="12.75">
      <c r="R530" s="8"/>
      <c r="S530" s="9"/>
      <c r="T530" s="8"/>
      <c r="U530" s="9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</row>
    <row r="531" spans="18:40" ht="12.75">
      <c r="R531" s="8"/>
      <c r="S531" s="9"/>
      <c r="T531" s="8"/>
      <c r="U531" s="9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</row>
    <row r="532" spans="18:40" ht="12.75">
      <c r="R532" s="8"/>
      <c r="S532" s="9"/>
      <c r="T532" s="8"/>
      <c r="U532" s="9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</row>
    <row r="533" spans="18:40" ht="12.75">
      <c r="R533" s="8"/>
      <c r="S533" s="9"/>
      <c r="T533" s="8"/>
      <c r="U533" s="9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</row>
    <row r="534" spans="18:40" ht="12.75">
      <c r="R534" s="8"/>
      <c r="S534" s="9"/>
      <c r="T534" s="8"/>
      <c r="U534" s="9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</row>
    <row r="535" spans="18:40" ht="12.75">
      <c r="R535" s="8"/>
      <c r="S535" s="9"/>
      <c r="T535" s="8"/>
      <c r="U535" s="9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</row>
    <row r="536" spans="18:40" ht="12.75">
      <c r="R536" s="8"/>
      <c r="S536" s="9"/>
      <c r="T536" s="8"/>
      <c r="U536" s="9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</row>
    <row r="537" spans="18:40" ht="12.75">
      <c r="R537" s="8"/>
      <c r="S537" s="9"/>
      <c r="T537" s="8"/>
      <c r="U537" s="9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</row>
    <row r="538" spans="18:40" ht="12.75">
      <c r="R538" s="8"/>
      <c r="S538" s="9"/>
      <c r="T538" s="8"/>
      <c r="U538" s="9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</row>
    <row r="539" spans="18:40" ht="12.75">
      <c r="R539" s="8"/>
      <c r="S539" s="9"/>
      <c r="T539" s="8"/>
      <c r="U539" s="9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</row>
    <row r="540" spans="18:40" ht="12.75">
      <c r="R540" s="8"/>
      <c r="S540" s="9"/>
      <c r="T540" s="8"/>
      <c r="U540" s="9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</row>
    <row r="541" spans="18:40" ht="12.75">
      <c r="R541" s="8"/>
      <c r="S541" s="9"/>
      <c r="T541" s="8"/>
      <c r="U541" s="9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</row>
    <row r="542" spans="18:40" ht="12.75">
      <c r="R542" s="8"/>
      <c r="S542" s="9"/>
      <c r="T542" s="8"/>
      <c r="U542" s="9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</row>
    <row r="543" spans="18:40" ht="12.75">
      <c r="R543" s="8"/>
      <c r="S543" s="9"/>
      <c r="T543" s="8"/>
      <c r="U543" s="9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</row>
    <row r="544" spans="18:40" ht="12.75">
      <c r="R544" s="8"/>
      <c r="S544" s="9"/>
      <c r="T544" s="8"/>
      <c r="U544" s="9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</row>
    <row r="545" spans="18:40" ht="12.75">
      <c r="R545" s="8"/>
      <c r="S545" s="9"/>
      <c r="T545" s="8"/>
      <c r="U545" s="9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</row>
    <row r="546" spans="18:40" ht="12.75">
      <c r="R546" s="8"/>
      <c r="S546" s="9"/>
      <c r="T546" s="8"/>
      <c r="U546" s="9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</row>
    <row r="547" spans="18:40" ht="12.75">
      <c r="R547" s="8"/>
      <c r="S547" s="9"/>
      <c r="T547" s="8"/>
      <c r="U547" s="9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</row>
    <row r="548" spans="18:40" ht="12.75">
      <c r="R548" s="8"/>
      <c r="S548" s="9"/>
      <c r="T548" s="8"/>
      <c r="U548" s="9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</row>
    <row r="549" spans="18:40" ht="12.75">
      <c r="R549" s="8"/>
      <c r="S549" s="9"/>
      <c r="T549" s="8"/>
      <c r="U549" s="9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</row>
    <row r="550" spans="18:40" ht="12.75">
      <c r="R550" s="8"/>
      <c r="S550" s="9"/>
      <c r="T550" s="8"/>
      <c r="U550" s="9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</row>
    <row r="551" spans="18:40" ht="12.75">
      <c r="R551" s="8"/>
      <c r="S551" s="9"/>
      <c r="T551" s="8"/>
      <c r="U551" s="9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</row>
    <row r="552" spans="18:40" ht="12.75">
      <c r="R552" s="8"/>
      <c r="S552" s="9"/>
      <c r="T552" s="8"/>
      <c r="U552" s="9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</row>
    <row r="553" spans="18:40" ht="12.75">
      <c r="R553" s="8"/>
      <c r="S553" s="9"/>
      <c r="T553" s="8"/>
      <c r="U553" s="9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</row>
    <row r="554" spans="18:40" ht="12.75">
      <c r="R554" s="8"/>
      <c r="S554" s="9"/>
      <c r="T554" s="8"/>
      <c r="U554" s="9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</row>
    <row r="555" spans="18:40" ht="12.75">
      <c r="R555" s="8"/>
      <c r="S555" s="9"/>
      <c r="T555" s="8"/>
      <c r="U555" s="9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</row>
    <row r="556" spans="18:40" ht="12.75">
      <c r="R556" s="8"/>
      <c r="S556" s="9"/>
      <c r="T556" s="8"/>
      <c r="U556" s="9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</row>
    <row r="557" spans="18:40" ht="12.75">
      <c r="R557" s="8"/>
      <c r="S557" s="9"/>
      <c r="T557" s="8"/>
      <c r="U557" s="9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</row>
    <row r="558" spans="18:40" ht="12.75">
      <c r="R558" s="8"/>
      <c r="S558" s="9"/>
      <c r="T558" s="8"/>
      <c r="U558" s="9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</row>
    <row r="559" spans="18:40" ht="12.75">
      <c r="R559" s="8"/>
      <c r="S559" s="9"/>
      <c r="T559" s="8"/>
      <c r="U559" s="9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</row>
    <row r="560" spans="18:40" ht="12.75">
      <c r="R560" s="8"/>
      <c r="S560" s="9"/>
      <c r="T560" s="8"/>
      <c r="U560" s="9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</row>
    <row r="561" spans="18:40" ht="12.75">
      <c r="R561" s="8"/>
      <c r="S561" s="9"/>
      <c r="T561" s="8"/>
      <c r="U561" s="9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</row>
    <row r="562" spans="18:40" ht="12.75">
      <c r="R562" s="8"/>
      <c r="S562" s="9"/>
      <c r="T562" s="8"/>
      <c r="U562" s="9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</row>
    <row r="563" spans="18:40" ht="12.75">
      <c r="R563" s="8"/>
      <c r="S563" s="9"/>
      <c r="T563" s="8"/>
      <c r="U563" s="9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</row>
    <row r="564" spans="18:40" ht="12.75">
      <c r="R564" s="8"/>
      <c r="S564" s="9"/>
      <c r="T564" s="8"/>
      <c r="U564" s="9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</row>
    <row r="565" spans="18:40" ht="12.75">
      <c r="R565" s="8"/>
      <c r="S565" s="9"/>
      <c r="T565" s="8"/>
      <c r="U565" s="9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</row>
    <row r="566" spans="18:40" ht="12.75">
      <c r="R566" s="8"/>
      <c r="S566" s="9"/>
      <c r="T566" s="8"/>
      <c r="U566" s="9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</row>
    <row r="567" spans="18:40" ht="12.75">
      <c r="R567" s="8"/>
      <c r="S567" s="9"/>
      <c r="T567" s="8"/>
      <c r="U567" s="9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</row>
    <row r="568" spans="18:40" ht="12.75">
      <c r="R568" s="8"/>
      <c r="S568" s="9"/>
      <c r="T568" s="8"/>
      <c r="U568" s="9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</row>
    <row r="569" spans="18:40" ht="12.75">
      <c r="R569" s="8"/>
      <c r="S569" s="9"/>
      <c r="T569" s="8"/>
      <c r="U569" s="9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</row>
    <row r="570" spans="18:40" ht="12.75">
      <c r="R570" s="8"/>
      <c r="S570" s="9"/>
      <c r="T570" s="8"/>
      <c r="U570" s="9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2006-02-06T09:29:23Z</cp:lastPrinted>
  <dcterms:created xsi:type="dcterms:W3CDTF">2006-02-02T13:46:00Z</dcterms:created>
  <dcterms:modified xsi:type="dcterms:W3CDTF">2009-11-05T08:05:59Z</dcterms:modified>
  <cp:category/>
  <cp:version/>
  <cp:contentType/>
  <cp:contentStatus/>
</cp:coreProperties>
</file>