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445" activeTab="0"/>
  </bookViews>
  <sheets>
    <sheet name="Forklaring" sheetId="1" r:id="rId1"/>
    <sheet name="Nordland" sheetId="2" r:id="rId2"/>
  </sheets>
  <definedNames/>
  <calcPr fullCalcOnLoad="1"/>
</workbook>
</file>

<file path=xl/sharedStrings.xml><?xml version="1.0" encoding="utf-8"?>
<sst xmlns="http://schemas.openxmlformats.org/spreadsheetml/2006/main" count="202" uniqueCount="122">
  <si>
    <t>LØNNSOMHETSUNDERSØKELSE FOR SETTEFISKPRODUKSJON</t>
  </si>
  <si>
    <t>GJENNOMSNITTSRESULTATER FOR NORDLAND</t>
  </si>
  <si>
    <t>UTVALGET</t>
  </si>
  <si>
    <t>Antall selskaper i undersøkelsen</t>
  </si>
  <si>
    <t>stk</t>
  </si>
  <si>
    <t>%</t>
  </si>
  <si>
    <t>RESULTATREGNSKAP.</t>
  </si>
  <si>
    <t>GJENNOMSNITTSTALL FOR NORDLAND</t>
  </si>
  <si>
    <t xml:space="preserve">   Salgsinntekt av smolt</t>
  </si>
  <si>
    <t>kr</t>
  </si>
  <si>
    <r>
      <t xml:space="preserve">   Salgsinntekt av yngel </t>
    </r>
    <r>
      <rPr>
        <vertAlign val="superscript"/>
        <sz val="10"/>
        <color indexed="8"/>
        <rFont val="Arial"/>
        <family val="2"/>
      </rPr>
      <t>1)</t>
    </r>
  </si>
  <si>
    <r>
      <t xml:space="preserve">   Salgsinntekt av rogn </t>
    </r>
    <r>
      <rPr>
        <vertAlign val="superscript"/>
        <sz val="10"/>
        <color indexed="8"/>
        <rFont val="Arial"/>
        <family val="2"/>
      </rPr>
      <t xml:space="preserve"> 1)</t>
    </r>
  </si>
  <si>
    <t xml:space="preserve">   Forsikringsutbetalinger</t>
  </si>
  <si>
    <t xml:space="preserve">   Annen driftsinntekt</t>
  </si>
  <si>
    <t>SUM DRIFTSINNTEKT</t>
  </si>
  <si>
    <t xml:space="preserve">   Rogn/yngelkostnad</t>
  </si>
  <si>
    <t xml:space="preserve">   Fôrkostnad</t>
  </si>
  <si>
    <t xml:space="preserve">   Forsikringskostnad</t>
  </si>
  <si>
    <r>
      <t xml:space="preserve">   Vaksinasjonskostnad </t>
    </r>
    <r>
      <rPr>
        <vertAlign val="superscript"/>
        <sz val="10"/>
        <color indexed="8"/>
        <rFont val="Arial"/>
        <family val="2"/>
      </rPr>
      <t>2)</t>
    </r>
  </si>
  <si>
    <t xml:space="preserve">   Lønnskostnad inkl. kalk. eierlønn</t>
  </si>
  <si>
    <t xml:space="preserve">   Elektrisitetskostnad</t>
  </si>
  <si>
    <t xml:space="preserve">   Annen driftskostnad</t>
  </si>
  <si>
    <t>SUM DRIFTSKOSTNAD</t>
  </si>
  <si>
    <t>DRIFTSRESULTAT</t>
  </si>
  <si>
    <t xml:space="preserve">   Finansinntekter</t>
  </si>
  <si>
    <t xml:space="preserve">   Finanskostnader</t>
  </si>
  <si>
    <t>ORD.RESULTAT FØR SKATTEKOSTNAD</t>
  </si>
  <si>
    <t>1) Før 1994 var salgsinntekter av rogn og yngel ikke spesifisert, men inngikk i posten salgsinntekt av smolt.</t>
  </si>
  <si>
    <t>2) Før 1997 var vaksinasjonskostnad ikke spesifisert, men inngikk i posten annen driftskostnad.</t>
  </si>
  <si>
    <t>BALANSEREGNSKAP</t>
  </si>
  <si>
    <t>Eiendeler:</t>
  </si>
  <si>
    <t xml:space="preserve">   Finansielle anleggsmidler</t>
  </si>
  <si>
    <t>SUM ANLEGGSMIDLER</t>
  </si>
  <si>
    <t xml:space="preserve">   Fordringer og investeringer</t>
  </si>
  <si>
    <t xml:space="preserve">   Kontanter og bankinnskudd</t>
  </si>
  <si>
    <t xml:space="preserve">SUM OMLØPSMIDLER </t>
  </si>
  <si>
    <t>SUM EIENDELER</t>
  </si>
  <si>
    <r>
      <t xml:space="preserve">Sum avsetning for forpliktelse </t>
    </r>
    <r>
      <rPr>
        <vertAlign val="superscript"/>
        <sz val="10"/>
        <color indexed="8"/>
        <rFont val="Arial"/>
        <family val="2"/>
      </rPr>
      <t>4)</t>
    </r>
  </si>
  <si>
    <t>Sum langsiktig gjeld</t>
  </si>
  <si>
    <t xml:space="preserve">   Gjeld til kredittinstitusjoner</t>
  </si>
  <si>
    <t xml:space="preserve">   Leverandørgjeld</t>
  </si>
  <si>
    <t xml:space="preserve">  Annen kortsiktig gjeld</t>
  </si>
  <si>
    <t>Sum kortsiktig gjeld</t>
  </si>
  <si>
    <t>SUM GJELD:</t>
  </si>
  <si>
    <t>SUM GJELD OG EGENKAPITAL:</t>
  </si>
  <si>
    <t>3) Før 1999 var beholdning av vaksine ikke spesifisert.</t>
  </si>
  <si>
    <t>4) Før 1992 er betingende skattfrie avsetninger ført på denne posten.</t>
  </si>
  <si>
    <t>Salg av smolt</t>
  </si>
  <si>
    <r>
      <t xml:space="preserve">Salg av yngel </t>
    </r>
    <r>
      <rPr>
        <vertAlign val="superscript"/>
        <sz val="10"/>
        <color indexed="8"/>
        <rFont val="Arial"/>
        <family val="2"/>
      </rPr>
      <t>5)</t>
    </r>
  </si>
  <si>
    <r>
      <t xml:space="preserve">Salg av rogn </t>
    </r>
    <r>
      <rPr>
        <vertAlign val="superscript"/>
        <sz val="10"/>
        <color indexed="8"/>
        <rFont val="Arial"/>
        <family val="2"/>
      </rPr>
      <t>5)</t>
    </r>
  </si>
  <si>
    <t>Utnyttelsesgrad</t>
  </si>
  <si>
    <t>Antall årsverk</t>
  </si>
  <si>
    <t>Produksjonsverdi</t>
  </si>
  <si>
    <t>Kalk. rente på egenkapitalen</t>
  </si>
  <si>
    <t>Kalk. avskrivninger (Blandet prinsipp)</t>
  </si>
  <si>
    <t>Lønnsevne</t>
  </si>
  <si>
    <t xml:space="preserve">5) Før 1994 var salg av rogn og yngel ikke spesifisert. </t>
  </si>
  <si>
    <t>Totalrentabilitet</t>
  </si>
  <si>
    <t>Driftsmargin</t>
  </si>
  <si>
    <t>Likviditetsgrad 1</t>
  </si>
  <si>
    <t>Likviditetsgrad 2</t>
  </si>
  <si>
    <t>Rentedekningsgrad</t>
  </si>
  <si>
    <t>Egenkapitalandel</t>
  </si>
  <si>
    <t>Andel av kortsiktig gjeld</t>
  </si>
  <si>
    <t>Andel av langsiktig gjeld</t>
  </si>
  <si>
    <t>FORKLARING</t>
  </si>
  <si>
    <t>Kilde: Fiskeridirektoratet</t>
  </si>
  <si>
    <t>HISTORISKE TABELLER</t>
  </si>
  <si>
    <r>
      <t xml:space="preserve">Vær oppmerksom på at presenterte resultater </t>
    </r>
    <r>
      <rPr>
        <b/>
        <sz val="11"/>
        <rFont val="Arial"/>
        <family val="2"/>
      </rPr>
      <t>ikke er justert for eventuelle endringer</t>
    </r>
  </si>
  <si>
    <r>
      <t xml:space="preserve">i kroneverdi </t>
    </r>
    <r>
      <rPr>
        <sz val="11"/>
        <rFont val="Arial"/>
        <family val="2"/>
      </rPr>
      <t>i perioden.</t>
    </r>
  </si>
  <si>
    <t>BLANKE FELT</t>
  </si>
  <si>
    <t>Blanke felt i tabellene skyldes at opplysningene ikke er spesifisert i det aktuelle undersøkelses-</t>
  </si>
  <si>
    <t>året.</t>
  </si>
  <si>
    <t>NY GJENNOMSNITTSBEREGNING</t>
  </si>
  <si>
    <t>Det er foretatt en del definisjonsendringer i årenes løp. For å få så sammenlignbare tall som mulig</t>
  </si>
  <si>
    <t>for perioden, har vi valgt å foreta en ny gjennomsnittsberegning for alle undersøkelsesårene slik</t>
  </si>
  <si>
    <t>at de nyeste definisjonene er gjeldende.</t>
  </si>
  <si>
    <t>USIKKERHET</t>
  </si>
  <si>
    <t>Utvalget i lønnsomhetsundersøkelsen består av selskaper med forskjellige produksjonsformer.</t>
  </si>
  <si>
    <t>Med det menes at utvalget består av selskaper som kun selger smolt, og selskaper som selger</t>
  </si>
  <si>
    <t>yngel i tillegg til smolten.</t>
  </si>
  <si>
    <t>Yngelen blir solgt til andre selskaper med settefiskproduksjon. Kostnadene i forbindelse med</t>
  </si>
  <si>
    <t>yngelproduksjon er, som følge av kortere produksjonstid, lavere enn kostnadene ved</t>
  </si>
  <si>
    <t>smoltproduksjon.</t>
  </si>
  <si>
    <t>Det har ved gjennomføring av undersøkelsen vært umulig å skille ut kostnader knyttet direkte</t>
  </si>
  <si>
    <t>til produksjon av yngel fra de samlede kostnader.</t>
  </si>
  <si>
    <t xml:space="preserve">Endringer fra år til år kan derfor skyldes utvalgets sammensetning i det enkelte </t>
  </si>
  <si>
    <t>undersøkelsesår, dvs. forholdet mellom de rene smoltprodusenter og selskaper som</t>
  </si>
  <si>
    <t>produserer både smolt og yngel.</t>
  </si>
  <si>
    <t xml:space="preserve">Dette medfører at vedlagte resultater ikke her helt identisk med resultater offentliggjort i </t>
  </si>
  <si>
    <t>tidligere undersøkelser (rapporter).</t>
  </si>
  <si>
    <t xml:space="preserve">   Beholdningsendring rogn og yngel (+/-) (beregnet)</t>
  </si>
  <si>
    <t xml:space="preserve">   Historiske avskrivninger (beregnet)</t>
  </si>
  <si>
    <t xml:space="preserve">   Varige driftsmidler (beregnet)</t>
  </si>
  <si>
    <t xml:space="preserve">   Beholdningsverdi fôrlager per 31.12.</t>
  </si>
  <si>
    <t xml:space="preserve">   Beholdningsverdi rogn/yngel per 31.12. (beregnet)</t>
  </si>
  <si>
    <r>
      <t xml:space="preserve">   Beholdningsverdi vaksine per 31.12. </t>
    </r>
    <r>
      <rPr>
        <vertAlign val="superscript"/>
        <sz val="10"/>
        <color indexed="8"/>
        <rFont val="Arial"/>
        <family val="2"/>
      </rPr>
      <t>3)</t>
    </r>
  </si>
  <si>
    <t>SUM EGENKAPITAL (beregnet)</t>
  </si>
  <si>
    <t>Salg av fisk per årsverk</t>
  </si>
  <si>
    <t>Produksjonsverdi per årsverk</t>
  </si>
  <si>
    <t>Lønnsevne per årsverk</t>
  </si>
  <si>
    <t>Overskuddsgrad</t>
  </si>
  <si>
    <t>BEREGNEDE NØKKELTALL</t>
  </si>
  <si>
    <t>BEREGNEDE KOSTNADER PER STK SOLGT FISK</t>
  </si>
  <si>
    <t>PRODUKSJONSKOSTNAD PER STK</t>
  </si>
  <si>
    <t>SALG OG ANDRE BEREGNEDE LØNNSOMHETSMÅL</t>
  </si>
  <si>
    <t>Salgspris per stk solgt smolt</t>
  </si>
  <si>
    <t>Salgspris per stk solgt yngel</t>
  </si>
  <si>
    <t>Antall tillatelser i undersøkelsen</t>
  </si>
  <si>
    <t>Tillatelse</t>
  </si>
  <si>
    <t>Rogn og yngelkostnad per stk</t>
  </si>
  <si>
    <t>Fôrkostnad per stk</t>
  </si>
  <si>
    <t>Forsikringskostnad per stk</t>
  </si>
  <si>
    <r>
      <t xml:space="preserve">Vaksinasjonskostnad per stk </t>
    </r>
    <r>
      <rPr>
        <vertAlign val="superscript"/>
        <sz val="10"/>
        <color indexed="8"/>
        <rFont val="Arial"/>
        <family val="2"/>
      </rPr>
      <t>2)</t>
    </r>
  </si>
  <si>
    <t>Lønnskostnad per stk</t>
  </si>
  <si>
    <t>Historiske avskrivninger per stk</t>
  </si>
  <si>
    <t>Elektrisitetskostnad per stk</t>
  </si>
  <si>
    <t>Annen driftskostnad per stk</t>
  </si>
  <si>
    <t>Netto rentekostnad per stk</t>
  </si>
  <si>
    <t>Oppdatert: 3. desember 2009</t>
  </si>
  <si>
    <t xml:space="preserve">   Netto finanskostnad</t>
  </si>
  <si>
    <t>Salgspris per stk solgt yngel og smolt</t>
  </si>
</sst>
</file>

<file path=xl/styles.xml><?xml version="1.0" encoding="utf-8"?>
<styleSheet xmlns="http://schemas.openxmlformats.org/spreadsheetml/2006/main">
  <numFmts count="1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#,##0.0"/>
  </numFmts>
  <fonts count="51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vertAlign val="superscript"/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40" fillId="23" borderId="1" applyNumberFormat="0" applyAlignment="0" applyProtection="0"/>
    <xf numFmtId="0" fontId="41" fillId="0" borderId="2" applyNumberFormat="0" applyFill="0" applyAlignment="0" applyProtection="0"/>
    <xf numFmtId="0" fontId="42" fillId="24" borderId="3" applyNumberFormat="0" applyAlignment="0" applyProtection="0"/>
    <xf numFmtId="0" fontId="0" fillId="25" borderId="4" applyNumberFormat="0" applyFont="0" applyAlignment="0" applyProtection="0"/>
    <xf numFmtId="0" fontId="43" fillId="26" borderId="0" applyNumberFormat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0" borderId="9" applyNumberFormat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9" fontId="7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49" fontId="8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49" fontId="4" fillId="33" borderId="10" xfId="0" applyNumberFormat="1" applyFont="1" applyFill="1" applyBorder="1" applyAlignment="1">
      <alignment/>
    </xf>
    <xf numFmtId="0" fontId="4" fillId="33" borderId="11" xfId="0" applyFont="1" applyFill="1" applyBorder="1" applyAlignment="1">
      <alignment/>
    </xf>
    <xf numFmtId="49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49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6" fillId="33" borderId="11" xfId="0" applyFont="1" applyFill="1" applyBorder="1" applyAlignment="1">
      <alignment/>
    </xf>
    <xf numFmtId="49" fontId="6" fillId="0" borderId="12" xfId="0" applyNumberFormat="1" applyFont="1" applyBorder="1" applyAlignment="1">
      <alignment/>
    </xf>
    <xf numFmtId="49" fontId="6" fillId="0" borderId="14" xfId="0" applyNumberFormat="1" applyFont="1" applyBorder="1" applyAlignment="1">
      <alignment/>
    </xf>
    <xf numFmtId="1" fontId="5" fillId="33" borderId="16" xfId="0" applyNumberFormat="1" applyFont="1" applyFill="1" applyBorder="1" applyAlignment="1">
      <alignment/>
    </xf>
    <xf numFmtId="0" fontId="0" fillId="0" borderId="17" xfId="0" applyFont="1" applyBorder="1" applyAlignment="1">
      <alignment horizontal="right"/>
    </xf>
    <xf numFmtId="0" fontId="0" fillId="0" borderId="17" xfId="0" applyFont="1" applyBorder="1" applyAlignment="1">
      <alignment/>
    </xf>
    <xf numFmtId="3" fontId="0" fillId="0" borderId="17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5" fillId="0" borderId="16" xfId="0" applyNumberFormat="1" applyFont="1" applyBorder="1" applyAlignment="1">
      <alignment/>
    </xf>
    <xf numFmtId="49" fontId="6" fillId="33" borderId="10" xfId="0" applyNumberFormat="1" applyFont="1" applyFill="1" applyBorder="1" applyAlignment="1">
      <alignment/>
    </xf>
    <xf numFmtId="0" fontId="6" fillId="0" borderId="12" xfId="0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173" fontId="0" fillId="0" borderId="17" xfId="0" applyNumberFormat="1" applyFont="1" applyBorder="1" applyAlignment="1">
      <alignment/>
    </xf>
    <xf numFmtId="172" fontId="0" fillId="0" borderId="17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173" fontId="0" fillId="0" borderId="18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7"/>
  <sheetViews>
    <sheetView tabSelected="1" zoomScalePageLayoutView="0" workbookViewId="0" topLeftCell="A1">
      <selection activeCell="A5" sqref="A5"/>
    </sheetView>
  </sheetViews>
  <sheetFormatPr defaultColWidth="11.421875" defaultRowHeight="12.75"/>
  <cols>
    <col min="1" max="1" width="102.00390625" style="25" bestFit="1" customWidth="1"/>
    <col min="2" max="16384" width="11.421875" style="25" customWidth="1"/>
  </cols>
  <sheetData>
    <row r="1" spans="1:24" s="21" customFormat="1" ht="18">
      <c r="A1" s="6" t="s">
        <v>0</v>
      </c>
      <c r="C1" s="22"/>
      <c r="D1" s="23"/>
      <c r="E1" s="24"/>
      <c r="F1" s="23"/>
      <c r="G1" s="23"/>
      <c r="H1" s="23"/>
      <c r="I1" s="23"/>
      <c r="J1" s="23"/>
      <c r="K1" s="22"/>
      <c r="L1" s="23"/>
      <c r="M1" s="22"/>
      <c r="N1" s="23"/>
      <c r="P1" s="23"/>
      <c r="R1" s="23"/>
      <c r="T1" s="23"/>
      <c r="V1" s="23"/>
      <c r="X1" s="23"/>
    </row>
    <row r="2" spans="1:24" s="21" customFormat="1" ht="18">
      <c r="A2" s="20" t="s">
        <v>65</v>
      </c>
      <c r="C2" s="22"/>
      <c r="D2" s="23"/>
      <c r="E2" s="24"/>
      <c r="F2" s="23"/>
      <c r="G2" s="23"/>
      <c r="H2" s="23"/>
      <c r="I2" s="23"/>
      <c r="J2" s="23"/>
      <c r="K2" s="22"/>
      <c r="L2" s="23"/>
      <c r="M2" s="22"/>
      <c r="N2" s="23"/>
      <c r="P2" s="23"/>
      <c r="R2" s="23"/>
      <c r="T2" s="23"/>
      <c r="V2" s="23"/>
      <c r="X2" s="23"/>
    </row>
    <row r="3" spans="1:32" s="2" customFormat="1" ht="12.75">
      <c r="A3" s="2" t="s">
        <v>66</v>
      </c>
      <c r="C3" s="3"/>
      <c r="D3" s="4"/>
      <c r="E3" s="3"/>
      <c r="F3" s="4"/>
      <c r="G3" s="3"/>
      <c r="H3" s="4"/>
      <c r="I3" s="3"/>
      <c r="J3" s="4"/>
      <c r="K3" s="3"/>
      <c r="L3" s="4"/>
      <c r="M3" s="5"/>
      <c r="N3" s="4"/>
      <c r="O3" s="4"/>
      <c r="P3" s="4"/>
      <c r="Q3" s="4"/>
      <c r="R3" s="4"/>
      <c r="S3" s="3"/>
      <c r="T3" s="4"/>
      <c r="U3" s="3"/>
      <c r="V3" s="4"/>
      <c r="X3" s="4"/>
      <c r="Z3" s="4"/>
      <c r="AB3" s="4"/>
      <c r="AD3" s="4"/>
      <c r="AF3" s="4"/>
    </row>
    <row r="4" spans="1:24" ht="14.25">
      <c r="A4" s="31" t="s">
        <v>119</v>
      </c>
      <c r="C4" s="26"/>
      <c r="D4" s="27"/>
      <c r="E4" s="28"/>
      <c r="F4" s="27"/>
      <c r="G4" s="27"/>
      <c r="H4" s="27"/>
      <c r="I4" s="27"/>
      <c r="J4" s="27"/>
      <c r="K4" s="26"/>
      <c r="L4" s="27"/>
      <c r="M4" s="26"/>
      <c r="N4" s="27"/>
      <c r="P4" s="27"/>
      <c r="R4" s="27"/>
      <c r="T4" s="27"/>
      <c r="V4" s="27"/>
      <c r="X4" s="27"/>
    </row>
    <row r="7" ht="15">
      <c r="A7" s="29" t="s">
        <v>67</v>
      </c>
    </row>
    <row r="8" ht="15">
      <c r="A8" s="25" t="s">
        <v>68</v>
      </c>
    </row>
    <row r="9" ht="15">
      <c r="A9" s="30" t="s">
        <v>69</v>
      </c>
    </row>
    <row r="11" ht="15">
      <c r="A11" s="29" t="s">
        <v>70</v>
      </c>
    </row>
    <row r="12" ht="14.25">
      <c r="A12" s="25" t="s">
        <v>71</v>
      </c>
    </row>
    <row r="13" ht="14.25">
      <c r="A13" s="25" t="s">
        <v>72</v>
      </c>
    </row>
    <row r="15" ht="15">
      <c r="A15" s="29" t="s">
        <v>73</v>
      </c>
    </row>
    <row r="16" ht="14.25">
      <c r="A16" s="25" t="s">
        <v>74</v>
      </c>
    </row>
    <row r="17" ht="14.25">
      <c r="A17" s="25" t="s">
        <v>75</v>
      </c>
    </row>
    <row r="18" ht="14.25">
      <c r="A18" s="25" t="s">
        <v>76</v>
      </c>
    </row>
    <row r="20" s="30" customFormat="1" ht="15">
      <c r="A20" s="30" t="s">
        <v>89</v>
      </c>
    </row>
    <row r="21" s="30" customFormat="1" ht="15">
      <c r="A21" s="30" t="s">
        <v>90</v>
      </c>
    </row>
    <row r="23" ht="15">
      <c r="A23" s="29" t="s">
        <v>77</v>
      </c>
    </row>
    <row r="24" ht="14.25">
      <c r="A24" s="25" t="s">
        <v>78</v>
      </c>
    </row>
    <row r="25" ht="14.25">
      <c r="A25" s="25" t="s">
        <v>79</v>
      </c>
    </row>
    <row r="26" ht="14.25">
      <c r="A26" s="25" t="s">
        <v>80</v>
      </c>
    </row>
    <row r="28" ht="14.25">
      <c r="A28" s="25" t="s">
        <v>81</v>
      </c>
    </row>
    <row r="29" ht="14.25">
      <c r="A29" s="25" t="s">
        <v>82</v>
      </c>
    </row>
    <row r="30" ht="14.25">
      <c r="A30" s="25" t="s">
        <v>83</v>
      </c>
    </row>
    <row r="32" ht="14.25">
      <c r="A32" s="25" t="s">
        <v>84</v>
      </c>
    </row>
    <row r="33" ht="14.25">
      <c r="A33" s="25" t="s">
        <v>85</v>
      </c>
    </row>
    <row r="35" s="30" customFormat="1" ht="15">
      <c r="A35" s="30" t="s">
        <v>86</v>
      </c>
    </row>
    <row r="36" s="30" customFormat="1" ht="15">
      <c r="A36" s="30" t="s">
        <v>87</v>
      </c>
    </row>
    <row r="37" s="30" customFormat="1" ht="15">
      <c r="A37" s="30" t="s">
        <v>88</v>
      </c>
    </row>
    <row r="38" s="30" customFormat="1" ht="15"/>
    <row r="39" s="30" customFormat="1" ht="15"/>
  </sheetData>
  <sheetProtection/>
  <printOptions/>
  <pageMargins left="0.61" right="0.59" top="0.79" bottom="0.8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2"/>
  <sheetViews>
    <sheetView zoomScalePageLayoutView="0" workbookViewId="0" topLeftCell="A1">
      <selection activeCell="A5" sqref="A5"/>
    </sheetView>
  </sheetViews>
  <sheetFormatPr defaultColWidth="11.57421875" defaultRowHeight="12.75"/>
  <cols>
    <col min="1" max="1" width="43.8515625" style="2" customWidth="1"/>
    <col min="2" max="2" width="3.00390625" style="2" customWidth="1"/>
    <col min="3" max="11" width="10.7109375" style="2" customWidth="1"/>
    <col min="12" max="12" width="10.57421875" style="11" customWidth="1"/>
    <col min="13" max="21" width="10.7109375" style="11" customWidth="1"/>
    <col min="22" max="16384" width="11.57421875" style="2" customWidth="1"/>
  </cols>
  <sheetData>
    <row r="1" spans="1:21" ht="20.25">
      <c r="A1" s="1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5.75">
      <c r="A2" s="20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2.75">
      <c r="A3" s="2" t="s">
        <v>66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2.75">
      <c r="A4" s="31" t="str">
        <f>Forklaring!A4</f>
        <v>Oppdatert: 3. desember 2009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3:21" ht="12.75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3:21" ht="12.7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12" ht="15">
      <c r="A7" s="7" t="s">
        <v>2</v>
      </c>
      <c r="B7" s="8"/>
      <c r="L7" s="10"/>
    </row>
    <row r="8" spans="1:21" ht="12.75">
      <c r="A8" s="32"/>
      <c r="B8" s="33"/>
      <c r="C8" s="41">
        <v>2008</v>
      </c>
      <c r="D8" s="41">
        <v>2007</v>
      </c>
      <c r="E8" s="41">
        <v>2006</v>
      </c>
      <c r="F8" s="41">
        <v>2005</v>
      </c>
      <c r="G8" s="41">
        <v>2004</v>
      </c>
      <c r="H8" s="41">
        <v>2003</v>
      </c>
      <c r="I8" s="41">
        <v>2002</v>
      </c>
      <c r="J8" s="41">
        <v>2001</v>
      </c>
      <c r="K8" s="41">
        <v>2000</v>
      </c>
      <c r="L8" s="41">
        <v>1999</v>
      </c>
      <c r="M8" s="41">
        <v>1998</v>
      </c>
      <c r="N8" s="41">
        <v>1997</v>
      </c>
      <c r="O8" s="41">
        <v>1996</v>
      </c>
      <c r="P8" s="41">
        <v>1995</v>
      </c>
      <c r="Q8" s="41">
        <v>1994</v>
      </c>
      <c r="R8" s="41">
        <v>1993</v>
      </c>
      <c r="S8" s="41">
        <v>1992</v>
      </c>
      <c r="T8" s="41">
        <v>1991</v>
      </c>
      <c r="U8" s="41">
        <v>1990</v>
      </c>
    </row>
    <row r="9" spans="1:21" ht="12.75">
      <c r="A9" s="34" t="s">
        <v>3</v>
      </c>
      <c r="B9" s="35" t="s">
        <v>4</v>
      </c>
      <c r="C9" s="42">
        <v>11</v>
      </c>
      <c r="D9" s="42">
        <v>12</v>
      </c>
      <c r="E9" s="42">
        <v>10</v>
      </c>
      <c r="F9" s="43">
        <v>10</v>
      </c>
      <c r="G9" s="43">
        <v>10</v>
      </c>
      <c r="H9" s="43">
        <v>11</v>
      </c>
      <c r="I9" s="43">
        <v>7</v>
      </c>
      <c r="J9" s="42">
        <v>8</v>
      </c>
      <c r="K9" s="42">
        <v>9</v>
      </c>
      <c r="L9" s="44">
        <v>10</v>
      </c>
      <c r="M9" s="44">
        <v>11</v>
      </c>
      <c r="N9" s="45">
        <v>14</v>
      </c>
      <c r="O9" s="45">
        <v>14</v>
      </c>
      <c r="P9" s="45">
        <v>8</v>
      </c>
      <c r="Q9" s="45">
        <v>10</v>
      </c>
      <c r="R9" s="45">
        <v>8</v>
      </c>
      <c r="S9" s="45">
        <v>6</v>
      </c>
      <c r="T9" s="45">
        <v>6</v>
      </c>
      <c r="U9" s="45">
        <v>5</v>
      </c>
    </row>
    <row r="10" spans="1:21" s="9" customFormat="1" ht="12.75">
      <c r="A10" s="36" t="s">
        <v>108</v>
      </c>
      <c r="B10" s="37" t="s">
        <v>4</v>
      </c>
      <c r="C10" s="46">
        <v>24</v>
      </c>
      <c r="D10" s="46">
        <v>20</v>
      </c>
      <c r="E10" s="46">
        <v>20</v>
      </c>
      <c r="F10" s="46">
        <v>19</v>
      </c>
      <c r="G10" s="46">
        <v>13</v>
      </c>
      <c r="H10" s="46">
        <v>16</v>
      </c>
      <c r="I10" s="46">
        <v>11</v>
      </c>
      <c r="J10" s="46">
        <v>11</v>
      </c>
      <c r="K10" s="46">
        <v>13</v>
      </c>
      <c r="L10" s="47">
        <v>17</v>
      </c>
      <c r="M10" s="47">
        <v>16</v>
      </c>
      <c r="N10" s="47">
        <v>18</v>
      </c>
      <c r="O10" s="47">
        <v>16</v>
      </c>
      <c r="P10" s="47">
        <v>11</v>
      </c>
      <c r="Q10" s="47">
        <v>13</v>
      </c>
      <c r="R10" s="47">
        <v>8</v>
      </c>
      <c r="S10" s="47">
        <v>6</v>
      </c>
      <c r="T10" s="47">
        <v>6</v>
      </c>
      <c r="U10" s="47">
        <v>5</v>
      </c>
    </row>
    <row r="11" spans="1:21" ht="12.75">
      <c r="A11" s="12"/>
      <c r="B11" s="8"/>
      <c r="C11" s="9"/>
      <c r="D11" s="9"/>
      <c r="E11" s="9"/>
      <c r="F11" s="9"/>
      <c r="G11" s="9"/>
      <c r="H11" s="9"/>
      <c r="I11" s="9"/>
      <c r="J11" s="9"/>
      <c r="K11" s="9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12" ht="15">
      <c r="A12" s="7" t="s">
        <v>6</v>
      </c>
      <c r="B12" s="13"/>
      <c r="L12" s="10"/>
    </row>
    <row r="13" spans="1:12" ht="14.25">
      <c r="A13" s="14" t="s">
        <v>7</v>
      </c>
      <c r="B13" s="13"/>
      <c r="L13" s="10"/>
    </row>
    <row r="14" spans="1:21" ht="12.75">
      <c r="A14" s="32"/>
      <c r="B14" s="38"/>
      <c r="C14" s="41">
        <v>2008</v>
      </c>
      <c r="D14" s="41">
        <v>2007</v>
      </c>
      <c r="E14" s="41">
        <v>2006</v>
      </c>
      <c r="F14" s="41">
        <v>2005</v>
      </c>
      <c r="G14" s="41">
        <v>2004</v>
      </c>
      <c r="H14" s="41">
        <v>2003</v>
      </c>
      <c r="I14" s="41">
        <v>2002</v>
      </c>
      <c r="J14" s="41">
        <v>2001</v>
      </c>
      <c r="K14" s="41">
        <v>2000</v>
      </c>
      <c r="L14" s="41">
        <v>1999</v>
      </c>
      <c r="M14" s="41">
        <v>1998</v>
      </c>
      <c r="N14" s="41">
        <v>1997</v>
      </c>
      <c r="O14" s="41">
        <v>1996</v>
      </c>
      <c r="P14" s="41">
        <v>1995</v>
      </c>
      <c r="Q14" s="41">
        <v>1994</v>
      </c>
      <c r="R14" s="41">
        <v>1993</v>
      </c>
      <c r="S14" s="41">
        <v>1992</v>
      </c>
      <c r="T14" s="41">
        <v>1991</v>
      </c>
      <c r="U14" s="41">
        <v>1990</v>
      </c>
    </row>
    <row r="15" spans="1:21" ht="12.75">
      <c r="A15" s="34" t="s">
        <v>8</v>
      </c>
      <c r="B15" s="35" t="s">
        <v>9</v>
      </c>
      <c r="C15" s="45">
        <v>25276499.4545455</v>
      </c>
      <c r="D15" s="45">
        <v>20632217.6666667</v>
      </c>
      <c r="E15" s="45">
        <v>18025384</v>
      </c>
      <c r="F15" s="45">
        <v>13124130</v>
      </c>
      <c r="G15" s="45">
        <v>11828258</v>
      </c>
      <c r="H15" s="45">
        <v>10209664</v>
      </c>
      <c r="I15" s="45">
        <v>9913121</v>
      </c>
      <c r="J15" s="45">
        <v>8195683</v>
      </c>
      <c r="K15" s="45">
        <v>8626973</v>
      </c>
      <c r="L15" s="45">
        <v>8323988</v>
      </c>
      <c r="M15" s="45">
        <v>6822682</v>
      </c>
      <c r="N15" s="45">
        <v>7655615</v>
      </c>
      <c r="O15" s="45">
        <v>7323360</v>
      </c>
      <c r="P15" s="45">
        <v>6584724</v>
      </c>
      <c r="Q15" s="45">
        <v>7590447</v>
      </c>
      <c r="R15" s="45">
        <v>6097979</v>
      </c>
      <c r="S15" s="45">
        <v>5303961</v>
      </c>
      <c r="T15" s="45">
        <v>4314402</v>
      </c>
      <c r="U15" s="45">
        <v>5359494</v>
      </c>
    </row>
    <row r="16" spans="1:21" ht="14.25">
      <c r="A16" s="34" t="s">
        <v>10</v>
      </c>
      <c r="B16" s="35" t="s">
        <v>9</v>
      </c>
      <c r="C16" s="45">
        <v>1752238.45454545</v>
      </c>
      <c r="D16" s="45">
        <v>695283.416666667</v>
      </c>
      <c r="E16" s="45">
        <v>627661</v>
      </c>
      <c r="F16" s="45">
        <v>884800</v>
      </c>
      <c r="G16" s="45">
        <v>950184</v>
      </c>
      <c r="H16" s="45">
        <v>986364</v>
      </c>
      <c r="I16" s="45">
        <v>240308</v>
      </c>
      <c r="J16" s="45">
        <v>1119625</v>
      </c>
      <c r="K16" s="45">
        <v>46667</v>
      </c>
      <c r="L16" s="45">
        <v>1541600</v>
      </c>
      <c r="M16" s="45">
        <v>2080909</v>
      </c>
      <c r="N16" s="45">
        <v>1781613</v>
      </c>
      <c r="O16" s="45">
        <v>985825</v>
      </c>
      <c r="P16" s="45">
        <v>226184</v>
      </c>
      <c r="Q16" s="45">
        <v>308694</v>
      </c>
      <c r="R16" s="45"/>
      <c r="S16" s="45"/>
      <c r="T16" s="45"/>
      <c r="U16" s="45"/>
    </row>
    <row r="17" spans="1:21" ht="14.25">
      <c r="A17" s="34" t="s">
        <v>11</v>
      </c>
      <c r="B17" s="35" t="s">
        <v>9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8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/>
      <c r="S17" s="45"/>
      <c r="T17" s="45"/>
      <c r="U17" s="45"/>
    </row>
    <row r="18" spans="1:21" ht="12.75">
      <c r="A18" s="34" t="s">
        <v>12</v>
      </c>
      <c r="B18" s="35" t="s">
        <v>9</v>
      </c>
      <c r="C18" s="45">
        <v>22350</v>
      </c>
      <c r="D18" s="45">
        <v>0</v>
      </c>
      <c r="E18" s="45">
        <v>85947</v>
      </c>
      <c r="F18" s="45">
        <v>160108</v>
      </c>
      <c r="G18" s="45">
        <v>70000</v>
      </c>
      <c r="H18" s="45">
        <v>218259</v>
      </c>
      <c r="I18" s="45">
        <v>331854</v>
      </c>
      <c r="J18" s="45">
        <v>79301</v>
      </c>
      <c r="K18" s="45">
        <v>0</v>
      </c>
      <c r="L18" s="48">
        <v>97871</v>
      </c>
      <c r="M18" s="45">
        <v>0</v>
      </c>
      <c r="N18" s="45">
        <v>94375</v>
      </c>
      <c r="O18" s="45">
        <v>0</v>
      </c>
      <c r="P18" s="45">
        <v>0</v>
      </c>
      <c r="Q18" s="45">
        <v>0</v>
      </c>
      <c r="R18" s="45">
        <v>115210</v>
      </c>
      <c r="S18" s="45">
        <v>54554</v>
      </c>
      <c r="T18" s="45">
        <v>146900</v>
      </c>
      <c r="U18" s="45">
        <v>112944</v>
      </c>
    </row>
    <row r="19" spans="1:21" ht="12.75">
      <c r="A19" s="34" t="s">
        <v>13</v>
      </c>
      <c r="B19" s="35" t="s">
        <v>9</v>
      </c>
      <c r="C19" s="45">
        <v>681388.363636364</v>
      </c>
      <c r="D19" s="45">
        <v>830150.75</v>
      </c>
      <c r="E19" s="45">
        <v>494690</v>
      </c>
      <c r="F19" s="45">
        <v>405776</v>
      </c>
      <c r="G19" s="45">
        <v>620302</v>
      </c>
      <c r="H19" s="45">
        <v>203973</v>
      </c>
      <c r="I19" s="45">
        <v>370905</v>
      </c>
      <c r="J19" s="45">
        <v>104534</v>
      </c>
      <c r="K19" s="45">
        <v>154795</v>
      </c>
      <c r="L19" s="48">
        <v>107253</v>
      </c>
      <c r="M19" s="45">
        <v>132764</v>
      </c>
      <c r="N19" s="45">
        <v>180462</v>
      </c>
      <c r="O19" s="45">
        <v>183643</v>
      </c>
      <c r="P19" s="45">
        <v>201142</v>
      </c>
      <c r="Q19" s="45">
        <v>329873</v>
      </c>
      <c r="R19" s="45">
        <v>44491</v>
      </c>
      <c r="S19" s="45">
        <v>428833</v>
      </c>
      <c r="T19" s="45">
        <v>174982</v>
      </c>
      <c r="U19" s="45">
        <v>195157</v>
      </c>
    </row>
    <row r="20" spans="1:21" ht="12.75">
      <c r="A20" s="39" t="s">
        <v>14</v>
      </c>
      <c r="B20" s="35" t="s">
        <v>9</v>
      </c>
      <c r="C20" s="49">
        <f aca="true" t="shared" si="0" ref="C20:U20">SUM(C15:C19)</f>
        <v>27732476.272727314</v>
      </c>
      <c r="D20" s="49">
        <f t="shared" si="0"/>
        <v>22157651.83333337</v>
      </c>
      <c r="E20" s="49">
        <f t="shared" si="0"/>
        <v>19233682</v>
      </c>
      <c r="F20" s="49">
        <f t="shared" si="0"/>
        <v>14574814</v>
      </c>
      <c r="G20" s="49">
        <f t="shared" si="0"/>
        <v>13468744</v>
      </c>
      <c r="H20" s="49">
        <f t="shared" si="0"/>
        <v>11618260</v>
      </c>
      <c r="I20" s="49">
        <f t="shared" si="0"/>
        <v>10856188</v>
      </c>
      <c r="J20" s="49">
        <f t="shared" si="0"/>
        <v>9499143</v>
      </c>
      <c r="K20" s="49">
        <f t="shared" si="0"/>
        <v>8828435</v>
      </c>
      <c r="L20" s="49">
        <f t="shared" si="0"/>
        <v>10070712</v>
      </c>
      <c r="M20" s="49">
        <f t="shared" si="0"/>
        <v>9036355</v>
      </c>
      <c r="N20" s="49">
        <f t="shared" si="0"/>
        <v>9712065</v>
      </c>
      <c r="O20" s="49">
        <f t="shared" si="0"/>
        <v>8492828</v>
      </c>
      <c r="P20" s="49">
        <f t="shared" si="0"/>
        <v>7012050</v>
      </c>
      <c r="Q20" s="49">
        <f t="shared" si="0"/>
        <v>8229014</v>
      </c>
      <c r="R20" s="49">
        <f t="shared" si="0"/>
        <v>6257680</v>
      </c>
      <c r="S20" s="49">
        <f t="shared" si="0"/>
        <v>5787348</v>
      </c>
      <c r="T20" s="49">
        <f t="shared" si="0"/>
        <v>4636284</v>
      </c>
      <c r="U20" s="49">
        <f t="shared" si="0"/>
        <v>5667595</v>
      </c>
    </row>
    <row r="21" spans="1:21" ht="12.75">
      <c r="A21" s="34" t="s">
        <v>15</v>
      </c>
      <c r="B21" s="35" t="s">
        <v>9</v>
      </c>
      <c r="C21" s="45">
        <v>3401753.63636364</v>
      </c>
      <c r="D21" s="45">
        <v>3021107.25</v>
      </c>
      <c r="E21" s="45">
        <v>2114166</v>
      </c>
      <c r="F21" s="45">
        <v>2312894</v>
      </c>
      <c r="G21" s="45">
        <v>1993199</v>
      </c>
      <c r="H21" s="45">
        <v>1959225</v>
      </c>
      <c r="I21" s="45">
        <v>1565496</v>
      </c>
      <c r="J21" s="45">
        <v>1503636</v>
      </c>
      <c r="K21" s="45">
        <v>1498561</v>
      </c>
      <c r="L21" s="45">
        <v>2467533</v>
      </c>
      <c r="M21" s="45">
        <v>1830130</v>
      </c>
      <c r="N21" s="45">
        <v>1937454</v>
      </c>
      <c r="O21" s="45">
        <v>1010783</v>
      </c>
      <c r="P21" s="45">
        <v>537229</v>
      </c>
      <c r="Q21" s="45">
        <v>659302</v>
      </c>
      <c r="R21" s="45">
        <v>662340</v>
      </c>
      <c r="S21" s="45">
        <v>695945</v>
      </c>
      <c r="T21" s="45">
        <v>249641</v>
      </c>
      <c r="U21" s="45">
        <v>426466</v>
      </c>
    </row>
    <row r="22" spans="1:21" ht="12.75">
      <c r="A22" s="34" t="s">
        <v>16</v>
      </c>
      <c r="B22" s="35" t="s">
        <v>9</v>
      </c>
      <c r="C22" s="45">
        <v>3098739.54545455</v>
      </c>
      <c r="D22" s="45">
        <v>2035054.5</v>
      </c>
      <c r="E22" s="45">
        <v>1997889</v>
      </c>
      <c r="F22" s="45">
        <v>1407367</v>
      </c>
      <c r="G22" s="45">
        <v>1089249</v>
      </c>
      <c r="H22" s="45">
        <v>1311179</v>
      </c>
      <c r="I22" s="45">
        <v>1227634</v>
      </c>
      <c r="J22" s="45">
        <v>1167568</v>
      </c>
      <c r="K22" s="45">
        <v>861077</v>
      </c>
      <c r="L22" s="45">
        <v>1290884</v>
      </c>
      <c r="M22" s="45">
        <v>1168392</v>
      </c>
      <c r="N22" s="45">
        <v>958767</v>
      </c>
      <c r="O22" s="45">
        <v>682487</v>
      </c>
      <c r="P22" s="45">
        <v>521007</v>
      </c>
      <c r="Q22" s="45">
        <v>745484</v>
      </c>
      <c r="R22" s="45">
        <v>521958</v>
      </c>
      <c r="S22" s="45">
        <v>823643</v>
      </c>
      <c r="T22" s="45">
        <v>538328</v>
      </c>
      <c r="U22" s="45">
        <v>750201</v>
      </c>
    </row>
    <row r="23" spans="1:21" ht="12.75">
      <c r="A23" s="34" t="s">
        <v>17</v>
      </c>
      <c r="B23" s="35" t="s">
        <v>9</v>
      </c>
      <c r="C23" s="45">
        <v>400981.454545455</v>
      </c>
      <c r="D23" s="45">
        <v>336980.166666667</v>
      </c>
      <c r="E23" s="45">
        <v>401170</v>
      </c>
      <c r="F23" s="45">
        <v>363420</v>
      </c>
      <c r="G23" s="45">
        <v>341752</v>
      </c>
      <c r="H23" s="45">
        <v>317585</v>
      </c>
      <c r="I23" s="45">
        <v>256515</v>
      </c>
      <c r="J23" s="45">
        <v>279899</v>
      </c>
      <c r="K23" s="45">
        <v>247118</v>
      </c>
      <c r="L23" s="45">
        <v>206962</v>
      </c>
      <c r="M23" s="45">
        <v>271165</v>
      </c>
      <c r="N23" s="45">
        <v>208004</v>
      </c>
      <c r="O23" s="45">
        <v>188408</v>
      </c>
      <c r="P23" s="45">
        <v>158239</v>
      </c>
      <c r="Q23" s="45">
        <v>252646</v>
      </c>
      <c r="R23" s="45">
        <v>232632</v>
      </c>
      <c r="S23" s="45">
        <v>151223</v>
      </c>
      <c r="T23" s="45">
        <v>156335</v>
      </c>
      <c r="U23" s="45">
        <v>157222</v>
      </c>
    </row>
    <row r="24" spans="1:21" ht="14.25">
      <c r="A24" s="34" t="s">
        <v>18</v>
      </c>
      <c r="B24" s="35" t="s">
        <v>9</v>
      </c>
      <c r="C24" s="45">
        <v>3181834.36363636</v>
      </c>
      <c r="D24" s="45">
        <v>1864142.91666667</v>
      </c>
      <c r="E24" s="45">
        <v>1920302</v>
      </c>
      <c r="F24" s="45">
        <v>1733119</v>
      </c>
      <c r="G24" s="45">
        <v>1493122</v>
      </c>
      <c r="H24" s="45">
        <v>1675149</v>
      </c>
      <c r="I24" s="45">
        <v>1373673</v>
      </c>
      <c r="J24" s="45">
        <v>1039020</v>
      </c>
      <c r="K24" s="45">
        <v>1085523</v>
      </c>
      <c r="L24" s="45">
        <v>1171556</v>
      </c>
      <c r="M24" s="45">
        <v>1072933</v>
      </c>
      <c r="N24" s="45">
        <v>771198</v>
      </c>
      <c r="O24" s="45"/>
      <c r="P24" s="45"/>
      <c r="Q24" s="45"/>
      <c r="R24" s="45"/>
      <c r="S24" s="45"/>
      <c r="T24" s="45"/>
      <c r="U24" s="45"/>
    </row>
    <row r="25" spans="1:21" ht="12.75">
      <c r="A25" s="34" t="s">
        <v>91</v>
      </c>
      <c r="B25" s="35" t="s">
        <v>9</v>
      </c>
      <c r="C25" s="45">
        <v>1605961.72727273</v>
      </c>
      <c r="D25" s="45">
        <v>206612.5</v>
      </c>
      <c r="E25" s="45">
        <v>238733</v>
      </c>
      <c r="F25" s="45">
        <v>874169</v>
      </c>
      <c r="G25" s="45">
        <v>-307323</v>
      </c>
      <c r="H25" s="45">
        <v>946273</v>
      </c>
      <c r="I25" s="45">
        <v>337727</v>
      </c>
      <c r="J25" s="45">
        <v>519416</v>
      </c>
      <c r="K25" s="45">
        <v>204927</v>
      </c>
      <c r="L25" s="45">
        <v>-253570</v>
      </c>
      <c r="M25" s="45">
        <v>1122178</v>
      </c>
      <c r="N25" s="45">
        <v>579701</v>
      </c>
      <c r="O25" s="45">
        <v>144944</v>
      </c>
      <c r="P25" s="45">
        <v>-432045</v>
      </c>
      <c r="Q25" s="45">
        <v>1204211</v>
      </c>
      <c r="R25" s="45">
        <v>13528</v>
      </c>
      <c r="S25" s="45">
        <v>198515</v>
      </c>
      <c r="T25" s="45">
        <v>-373497</v>
      </c>
      <c r="U25" s="45">
        <v>110264</v>
      </c>
    </row>
    <row r="26" spans="1:21" ht="12.75">
      <c r="A26" s="34" t="s">
        <v>19</v>
      </c>
      <c r="B26" s="35" t="s">
        <v>9</v>
      </c>
      <c r="C26" s="45">
        <v>4192121.09090909</v>
      </c>
      <c r="D26" s="45">
        <v>3062084.83333333</v>
      </c>
      <c r="E26" s="45">
        <v>3357480</v>
      </c>
      <c r="F26" s="45">
        <v>2347206</v>
      </c>
      <c r="G26" s="45">
        <v>1794414</v>
      </c>
      <c r="H26" s="45">
        <v>1990342</v>
      </c>
      <c r="I26" s="45">
        <v>2156515</v>
      </c>
      <c r="J26" s="45">
        <v>1929327</v>
      </c>
      <c r="K26" s="45">
        <v>1707829</v>
      </c>
      <c r="L26" s="45">
        <v>1568899</v>
      </c>
      <c r="M26" s="45">
        <v>1609728</v>
      </c>
      <c r="N26" s="45">
        <v>1339037</v>
      </c>
      <c r="O26" s="45">
        <v>1273048</v>
      </c>
      <c r="P26" s="45">
        <v>1374007</v>
      </c>
      <c r="Q26" s="45">
        <v>1279771</v>
      </c>
      <c r="R26" s="45">
        <v>1070304</v>
      </c>
      <c r="S26" s="45">
        <v>1381123</v>
      </c>
      <c r="T26" s="45">
        <v>768371</v>
      </c>
      <c r="U26" s="45">
        <v>925964</v>
      </c>
    </row>
    <row r="27" spans="1:21" ht="12.75">
      <c r="A27" s="34" t="s">
        <v>92</v>
      </c>
      <c r="B27" s="35" t="s">
        <v>9</v>
      </c>
      <c r="C27" s="45">
        <v>2159778.72727273</v>
      </c>
      <c r="D27" s="45">
        <v>1713145.75</v>
      </c>
      <c r="E27" s="45">
        <v>1663367</v>
      </c>
      <c r="F27" s="45">
        <v>1307260</v>
      </c>
      <c r="G27" s="45">
        <v>1186380</v>
      </c>
      <c r="H27" s="45">
        <v>1249770</v>
      </c>
      <c r="I27" s="45">
        <v>915371</v>
      </c>
      <c r="J27" s="45">
        <v>895080</v>
      </c>
      <c r="K27" s="45">
        <v>768818</v>
      </c>
      <c r="L27" s="45">
        <v>543351</v>
      </c>
      <c r="M27" s="45">
        <v>538645</v>
      </c>
      <c r="N27" s="45">
        <v>533825</v>
      </c>
      <c r="O27" s="45">
        <v>514524</v>
      </c>
      <c r="P27" s="45">
        <v>626737</v>
      </c>
      <c r="Q27" s="45">
        <v>601891</v>
      </c>
      <c r="R27" s="45">
        <v>558446</v>
      </c>
      <c r="S27" s="45">
        <v>500090</v>
      </c>
      <c r="T27" s="45">
        <v>546482</v>
      </c>
      <c r="U27" s="45">
        <v>633585</v>
      </c>
    </row>
    <row r="28" spans="1:21" ht="12.75">
      <c r="A28" s="34" t="s">
        <v>20</v>
      </c>
      <c r="B28" s="35" t="s">
        <v>9</v>
      </c>
      <c r="C28" s="45">
        <v>1705860.27272727</v>
      </c>
      <c r="D28" s="45">
        <v>879655.916666667</v>
      </c>
      <c r="E28" s="45">
        <v>1022132</v>
      </c>
      <c r="F28" s="45">
        <v>794403</v>
      </c>
      <c r="G28" s="45">
        <v>543690</v>
      </c>
      <c r="H28" s="45">
        <v>628828</v>
      </c>
      <c r="I28" s="45">
        <v>442007</v>
      </c>
      <c r="J28" s="45">
        <v>496820</v>
      </c>
      <c r="K28" s="45">
        <v>350128</v>
      </c>
      <c r="L28" s="45">
        <v>369925</v>
      </c>
      <c r="M28" s="45">
        <v>419836</v>
      </c>
      <c r="N28" s="45">
        <v>401109</v>
      </c>
      <c r="O28" s="45">
        <v>333665</v>
      </c>
      <c r="P28" s="45">
        <v>293243</v>
      </c>
      <c r="Q28" s="45">
        <v>257605</v>
      </c>
      <c r="R28" s="45">
        <v>349931</v>
      </c>
      <c r="S28" s="45">
        <v>343207</v>
      </c>
      <c r="T28" s="45">
        <v>206540</v>
      </c>
      <c r="U28" s="45">
        <v>232503</v>
      </c>
    </row>
    <row r="29" spans="1:21" ht="12.75">
      <c r="A29" s="34" t="s">
        <v>21</v>
      </c>
      <c r="B29" s="35" t="s">
        <v>9</v>
      </c>
      <c r="C29" s="45">
        <v>4847101.81818182</v>
      </c>
      <c r="D29" s="45">
        <v>4058985.58333333</v>
      </c>
      <c r="E29" s="45">
        <v>4004110</v>
      </c>
      <c r="F29" s="45">
        <v>2608686</v>
      </c>
      <c r="G29" s="45">
        <v>2102888</v>
      </c>
      <c r="H29" s="45">
        <v>3175156</v>
      </c>
      <c r="I29" s="45">
        <v>2494879</v>
      </c>
      <c r="J29" s="45">
        <v>1938409</v>
      </c>
      <c r="K29" s="45">
        <v>1701615</v>
      </c>
      <c r="L29" s="45">
        <v>1709839</v>
      </c>
      <c r="M29" s="45">
        <v>1299663</v>
      </c>
      <c r="N29" s="45">
        <v>3293652</v>
      </c>
      <c r="O29" s="45">
        <v>3725883</v>
      </c>
      <c r="P29" s="45">
        <v>1647470</v>
      </c>
      <c r="Q29" s="45">
        <v>2103601</v>
      </c>
      <c r="R29" s="45">
        <v>1346671</v>
      </c>
      <c r="S29" s="45">
        <v>1053191</v>
      </c>
      <c r="T29" s="45">
        <v>1145263</v>
      </c>
      <c r="U29" s="45">
        <v>1736020</v>
      </c>
    </row>
    <row r="30" spans="1:21" ht="12.75">
      <c r="A30" s="39" t="s">
        <v>22</v>
      </c>
      <c r="B30" s="35" t="s">
        <v>9</v>
      </c>
      <c r="C30" s="49">
        <f aca="true" t="shared" si="1" ref="C30:U30">C21+C22+C23+C24-C25+C26+C27+C28+C29</f>
        <v>21382209.181818187</v>
      </c>
      <c r="D30" s="49">
        <f t="shared" si="1"/>
        <v>16764544.416666666</v>
      </c>
      <c r="E30" s="49">
        <f t="shared" si="1"/>
        <v>16241883</v>
      </c>
      <c r="F30" s="49">
        <f t="shared" si="1"/>
        <v>12000186</v>
      </c>
      <c r="G30" s="49">
        <f t="shared" si="1"/>
        <v>10852017</v>
      </c>
      <c r="H30" s="49">
        <f t="shared" si="1"/>
        <v>11360961</v>
      </c>
      <c r="I30" s="49">
        <f t="shared" si="1"/>
        <v>10094363</v>
      </c>
      <c r="J30" s="49">
        <f t="shared" si="1"/>
        <v>8730343</v>
      </c>
      <c r="K30" s="49">
        <f t="shared" si="1"/>
        <v>8015742</v>
      </c>
      <c r="L30" s="49">
        <f t="shared" si="1"/>
        <v>9582519</v>
      </c>
      <c r="M30" s="49">
        <f t="shared" si="1"/>
        <v>7088314</v>
      </c>
      <c r="N30" s="49">
        <f t="shared" si="1"/>
        <v>8863345</v>
      </c>
      <c r="O30" s="49">
        <f t="shared" si="1"/>
        <v>7583854</v>
      </c>
      <c r="P30" s="49">
        <f t="shared" si="1"/>
        <v>5589977</v>
      </c>
      <c r="Q30" s="49">
        <f t="shared" si="1"/>
        <v>4696089</v>
      </c>
      <c r="R30" s="49">
        <f t="shared" si="1"/>
        <v>4728754</v>
      </c>
      <c r="S30" s="49">
        <f t="shared" si="1"/>
        <v>4749907</v>
      </c>
      <c r="T30" s="49">
        <f t="shared" si="1"/>
        <v>3984457</v>
      </c>
      <c r="U30" s="49">
        <f t="shared" si="1"/>
        <v>4751697</v>
      </c>
    </row>
    <row r="31" spans="1:21" ht="12.75">
      <c r="A31" s="39" t="s">
        <v>23</v>
      </c>
      <c r="B31" s="35" t="s">
        <v>9</v>
      </c>
      <c r="C31" s="49">
        <f aca="true" t="shared" si="2" ref="C31:U31">C20-C30</f>
        <v>6350267.090909127</v>
      </c>
      <c r="D31" s="49">
        <f t="shared" si="2"/>
        <v>5393107.416666703</v>
      </c>
      <c r="E31" s="49">
        <f t="shared" si="2"/>
        <v>2991799</v>
      </c>
      <c r="F31" s="49">
        <f t="shared" si="2"/>
        <v>2574628</v>
      </c>
      <c r="G31" s="49">
        <f t="shared" si="2"/>
        <v>2616727</v>
      </c>
      <c r="H31" s="49">
        <f t="shared" si="2"/>
        <v>257299</v>
      </c>
      <c r="I31" s="49">
        <f t="shared" si="2"/>
        <v>761825</v>
      </c>
      <c r="J31" s="49">
        <f t="shared" si="2"/>
        <v>768800</v>
      </c>
      <c r="K31" s="49">
        <f t="shared" si="2"/>
        <v>812693</v>
      </c>
      <c r="L31" s="49">
        <f t="shared" si="2"/>
        <v>488193</v>
      </c>
      <c r="M31" s="49">
        <f t="shared" si="2"/>
        <v>1948041</v>
      </c>
      <c r="N31" s="49">
        <f t="shared" si="2"/>
        <v>848720</v>
      </c>
      <c r="O31" s="49">
        <f t="shared" si="2"/>
        <v>908974</v>
      </c>
      <c r="P31" s="49">
        <f t="shared" si="2"/>
        <v>1422073</v>
      </c>
      <c r="Q31" s="49">
        <f t="shared" si="2"/>
        <v>3532925</v>
      </c>
      <c r="R31" s="49">
        <f t="shared" si="2"/>
        <v>1528926</v>
      </c>
      <c r="S31" s="49">
        <f t="shared" si="2"/>
        <v>1037441</v>
      </c>
      <c r="T31" s="49">
        <f t="shared" si="2"/>
        <v>651827</v>
      </c>
      <c r="U31" s="49">
        <f t="shared" si="2"/>
        <v>915898</v>
      </c>
    </row>
    <row r="32" spans="1:21" ht="12.75">
      <c r="A32" s="34" t="s">
        <v>24</v>
      </c>
      <c r="B32" s="35" t="s">
        <v>9</v>
      </c>
      <c r="C32" s="45">
        <v>215364.727272727</v>
      </c>
      <c r="D32" s="45">
        <v>240258.416666667</v>
      </c>
      <c r="E32" s="45">
        <v>44844</v>
      </c>
      <c r="F32" s="45">
        <v>41449</v>
      </c>
      <c r="G32" s="45">
        <v>88154</v>
      </c>
      <c r="H32" s="45">
        <v>183180</v>
      </c>
      <c r="I32" s="45">
        <v>239488</v>
      </c>
      <c r="J32" s="45">
        <v>96844</v>
      </c>
      <c r="K32" s="45">
        <v>41094</v>
      </c>
      <c r="L32" s="45">
        <v>41121</v>
      </c>
      <c r="M32" s="45">
        <v>63143</v>
      </c>
      <c r="N32" s="45">
        <v>444138</v>
      </c>
      <c r="O32" s="45">
        <v>89121</v>
      </c>
      <c r="P32" s="45">
        <v>56288</v>
      </c>
      <c r="Q32" s="45">
        <v>45798</v>
      </c>
      <c r="R32" s="45">
        <v>64468</v>
      </c>
      <c r="S32" s="45">
        <v>67658</v>
      </c>
      <c r="T32" s="45">
        <v>36344</v>
      </c>
      <c r="U32" s="45">
        <v>49933</v>
      </c>
    </row>
    <row r="33" spans="1:21" ht="12.75">
      <c r="A33" s="34" t="s">
        <v>25</v>
      </c>
      <c r="B33" s="35" t="s">
        <v>9</v>
      </c>
      <c r="C33" s="45">
        <v>1776915.18181818</v>
      </c>
      <c r="D33" s="45">
        <v>1034080.08333333</v>
      </c>
      <c r="E33" s="45">
        <v>916115</v>
      </c>
      <c r="F33" s="45">
        <v>794085</v>
      </c>
      <c r="G33" s="45">
        <v>746107</v>
      </c>
      <c r="H33" s="45">
        <v>1229196</v>
      </c>
      <c r="I33" s="45">
        <v>1179930</v>
      </c>
      <c r="J33" s="45">
        <v>1110077</v>
      </c>
      <c r="K33" s="45">
        <v>736966</v>
      </c>
      <c r="L33" s="45">
        <v>1207551</v>
      </c>
      <c r="M33" s="45">
        <v>753246</v>
      </c>
      <c r="N33" s="45">
        <v>572984</v>
      </c>
      <c r="O33" s="45">
        <v>531927</v>
      </c>
      <c r="P33" s="45">
        <v>404904</v>
      </c>
      <c r="Q33" s="45">
        <v>705695</v>
      </c>
      <c r="R33" s="45">
        <v>846635</v>
      </c>
      <c r="S33" s="45">
        <v>965319</v>
      </c>
      <c r="T33" s="45">
        <v>902881</v>
      </c>
      <c r="U33" s="45">
        <v>1305766</v>
      </c>
    </row>
    <row r="34" spans="1:21" ht="12.75">
      <c r="A34" s="34" t="s">
        <v>120</v>
      </c>
      <c r="B34" s="35" t="s">
        <v>9</v>
      </c>
      <c r="C34" s="45">
        <f>C33-C32</f>
        <v>1561550.454545453</v>
      </c>
      <c r="D34" s="45">
        <f aca="true" t="shared" si="3" ref="D34:U34">D33-D32</f>
        <v>793821.666666663</v>
      </c>
      <c r="E34" s="45">
        <f t="shared" si="3"/>
        <v>871271</v>
      </c>
      <c r="F34" s="45">
        <f t="shared" si="3"/>
        <v>752636</v>
      </c>
      <c r="G34" s="45">
        <f t="shared" si="3"/>
        <v>657953</v>
      </c>
      <c r="H34" s="45">
        <f t="shared" si="3"/>
        <v>1046016</v>
      </c>
      <c r="I34" s="45">
        <f t="shared" si="3"/>
        <v>940442</v>
      </c>
      <c r="J34" s="45">
        <f t="shared" si="3"/>
        <v>1013233</v>
      </c>
      <c r="K34" s="45">
        <f t="shared" si="3"/>
        <v>695872</v>
      </c>
      <c r="L34" s="45">
        <f t="shared" si="3"/>
        <v>1166430</v>
      </c>
      <c r="M34" s="45">
        <f t="shared" si="3"/>
        <v>690103</v>
      </c>
      <c r="N34" s="45">
        <f t="shared" si="3"/>
        <v>128846</v>
      </c>
      <c r="O34" s="45">
        <f t="shared" si="3"/>
        <v>442806</v>
      </c>
      <c r="P34" s="45">
        <f t="shared" si="3"/>
        <v>348616</v>
      </c>
      <c r="Q34" s="45">
        <f t="shared" si="3"/>
        <v>659897</v>
      </c>
      <c r="R34" s="45">
        <f t="shared" si="3"/>
        <v>782167</v>
      </c>
      <c r="S34" s="45">
        <f t="shared" si="3"/>
        <v>897661</v>
      </c>
      <c r="T34" s="45">
        <f t="shared" si="3"/>
        <v>866537</v>
      </c>
      <c r="U34" s="45">
        <f t="shared" si="3"/>
        <v>1255833</v>
      </c>
    </row>
    <row r="35" spans="1:21" ht="12.75">
      <c r="A35" s="40" t="s">
        <v>26</v>
      </c>
      <c r="B35" s="37" t="s">
        <v>9</v>
      </c>
      <c r="C35" s="49">
        <f aca="true" t="shared" si="4" ref="C35:U35">C31+C32-C33</f>
        <v>4788716.636363674</v>
      </c>
      <c r="D35" s="49">
        <f t="shared" si="4"/>
        <v>4599285.75000004</v>
      </c>
      <c r="E35" s="49">
        <f t="shared" si="4"/>
        <v>2120528</v>
      </c>
      <c r="F35" s="49">
        <f t="shared" si="4"/>
        <v>1821992</v>
      </c>
      <c r="G35" s="49">
        <f t="shared" si="4"/>
        <v>1958774</v>
      </c>
      <c r="H35" s="49">
        <f t="shared" si="4"/>
        <v>-788717</v>
      </c>
      <c r="I35" s="49">
        <f t="shared" si="4"/>
        <v>-178617</v>
      </c>
      <c r="J35" s="49">
        <f t="shared" si="4"/>
        <v>-244433</v>
      </c>
      <c r="K35" s="49">
        <f t="shared" si="4"/>
        <v>116821</v>
      </c>
      <c r="L35" s="49">
        <f t="shared" si="4"/>
        <v>-678237</v>
      </c>
      <c r="M35" s="49">
        <f t="shared" si="4"/>
        <v>1257938</v>
      </c>
      <c r="N35" s="49">
        <f t="shared" si="4"/>
        <v>719874</v>
      </c>
      <c r="O35" s="49">
        <f t="shared" si="4"/>
        <v>466168</v>
      </c>
      <c r="P35" s="49">
        <f t="shared" si="4"/>
        <v>1073457</v>
      </c>
      <c r="Q35" s="49">
        <f t="shared" si="4"/>
        <v>2873028</v>
      </c>
      <c r="R35" s="49">
        <f t="shared" si="4"/>
        <v>746759</v>
      </c>
      <c r="S35" s="49">
        <f t="shared" si="4"/>
        <v>139780</v>
      </c>
      <c r="T35" s="49">
        <f t="shared" si="4"/>
        <v>-214710</v>
      </c>
      <c r="U35" s="49">
        <f t="shared" si="4"/>
        <v>-339935</v>
      </c>
    </row>
    <row r="36" spans="1:21" ht="12.75">
      <c r="A36" s="16" t="s">
        <v>27</v>
      </c>
      <c r="B36" s="8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1:21" ht="12.75">
      <c r="A37" s="16" t="s">
        <v>28</v>
      </c>
      <c r="B37" s="8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1" ht="12.75">
      <c r="A38" s="12"/>
      <c r="B38" s="8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12" ht="15">
      <c r="A39" s="7" t="s">
        <v>29</v>
      </c>
      <c r="B39" s="13"/>
      <c r="L39" s="10"/>
    </row>
    <row r="40" spans="1:12" ht="14.25">
      <c r="A40" s="14" t="s">
        <v>7</v>
      </c>
      <c r="B40" s="13"/>
      <c r="L40" s="10"/>
    </row>
    <row r="41" spans="1:21" ht="12.75">
      <c r="A41" s="50" t="s">
        <v>30</v>
      </c>
      <c r="B41" s="38"/>
      <c r="C41" s="41">
        <v>2008</v>
      </c>
      <c r="D41" s="41">
        <v>2007</v>
      </c>
      <c r="E41" s="41">
        <v>2006</v>
      </c>
      <c r="F41" s="41">
        <v>2005</v>
      </c>
      <c r="G41" s="41">
        <v>2004</v>
      </c>
      <c r="H41" s="41">
        <v>2003</v>
      </c>
      <c r="I41" s="41">
        <v>2002</v>
      </c>
      <c r="J41" s="41">
        <v>2001</v>
      </c>
      <c r="K41" s="41">
        <v>2000</v>
      </c>
      <c r="L41" s="41">
        <v>1999</v>
      </c>
      <c r="M41" s="41">
        <v>1998</v>
      </c>
      <c r="N41" s="41">
        <v>1997</v>
      </c>
      <c r="O41" s="41">
        <v>1996</v>
      </c>
      <c r="P41" s="41">
        <v>1995</v>
      </c>
      <c r="Q41" s="41">
        <v>1994</v>
      </c>
      <c r="R41" s="41">
        <v>1993</v>
      </c>
      <c r="S41" s="41">
        <v>1992</v>
      </c>
      <c r="T41" s="41">
        <v>1991</v>
      </c>
      <c r="U41" s="41">
        <v>1990</v>
      </c>
    </row>
    <row r="42" spans="1:21" ht="12.75">
      <c r="A42" s="34" t="s">
        <v>93</v>
      </c>
      <c r="B42" s="35" t="s">
        <v>9</v>
      </c>
      <c r="C42" s="45">
        <v>32385621.4444444</v>
      </c>
      <c r="D42" s="45">
        <v>15714284.2727273</v>
      </c>
      <c r="E42" s="45">
        <v>20325685</v>
      </c>
      <c r="F42" s="45">
        <v>16082912</v>
      </c>
      <c r="G42" s="45">
        <v>12148157</v>
      </c>
      <c r="H42" s="45">
        <v>13737474</v>
      </c>
      <c r="I42" s="45">
        <v>8006073</v>
      </c>
      <c r="J42" s="45">
        <v>7823907</v>
      </c>
      <c r="K42" s="45">
        <v>6846850</v>
      </c>
      <c r="L42" s="45">
        <v>4770931</v>
      </c>
      <c r="M42" s="45">
        <v>5443607</v>
      </c>
      <c r="N42" s="45">
        <v>5475144</v>
      </c>
      <c r="O42" s="45">
        <v>5326183</v>
      </c>
      <c r="P42" s="45">
        <v>6250288</v>
      </c>
      <c r="Q42" s="45">
        <v>6290674</v>
      </c>
      <c r="R42" s="45">
        <v>5663528</v>
      </c>
      <c r="S42" s="45">
        <v>5798098</v>
      </c>
      <c r="T42" s="45">
        <v>4962519</v>
      </c>
      <c r="U42" s="45">
        <v>8145302</v>
      </c>
    </row>
    <row r="43" spans="1:21" ht="12.75">
      <c r="A43" s="34" t="s">
        <v>31</v>
      </c>
      <c r="B43" s="35" t="s">
        <v>9</v>
      </c>
      <c r="C43" s="45">
        <v>45928.4444444444</v>
      </c>
      <c r="D43" s="45">
        <v>58259.3636363636</v>
      </c>
      <c r="E43" s="45">
        <v>56384</v>
      </c>
      <c r="F43" s="45">
        <v>162030</v>
      </c>
      <c r="G43" s="45">
        <v>1893886</v>
      </c>
      <c r="H43" s="45">
        <v>2328501</v>
      </c>
      <c r="I43" s="45">
        <v>1279487</v>
      </c>
      <c r="J43" s="45">
        <v>2659411</v>
      </c>
      <c r="K43" s="45">
        <v>219191</v>
      </c>
      <c r="L43" s="45">
        <v>2965130</v>
      </c>
      <c r="M43" s="45">
        <v>567406</v>
      </c>
      <c r="N43" s="45">
        <v>983116</v>
      </c>
      <c r="O43" s="45">
        <v>141511</v>
      </c>
      <c r="P43" s="45">
        <v>295955</v>
      </c>
      <c r="Q43" s="45">
        <v>181714</v>
      </c>
      <c r="R43" s="45">
        <v>171392</v>
      </c>
      <c r="S43" s="45">
        <v>175500</v>
      </c>
      <c r="T43" s="45">
        <v>315586</v>
      </c>
      <c r="U43" s="45">
        <v>284393</v>
      </c>
    </row>
    <row r="44" spans="1:21" ht="12.75">
      <c r="A44" s="39" t="s">
        <v>32</v>
      </c>
      <c r="B44" s="35" t="s">
        <v>9</v>
      </c>
      <c r="C44" s="49">
        <f aca="true" t="shared" si="5" ref="C44:U44">SUM(C42:C43)</f>
        <v>32431549.888888843</v>
      </c>
      <c r="D44" s="49">
        <f t="shared" si="5"/>
        <v>15772543.636363663</v>
      </c>
      <c r="E44" s="49">
        <f t="shared" si="5"/>
        <v>20382069</v>
      </c>
      <c r="F44" s="49">
        <f t="shared" si="5"/>
        <v>16244942</v>
      </c>
      <c r="G44" s="49">
        <f t="shared" si="5"/>
        <v>14042043</v>
      </c>
      <c r="H44" s="49">
        <f t="shared" si="5"/>
        <v>16065975</v>
      </c>
      <c r="I44" s="49">
        <f t="shared" si="5"/>
        <v>9285560</v>
      </c>
      <c r="J44" s="49">
        <f t="shared" si="5"/>
        <v>10483318</v>
      </c>
      <c r="K44" s="49">
        <f t="shared" si="5"/>
        <v>7066041</v>
      </c>
      <c r="L44" s="49">
        <f t="shared" si="5"/>
        <v>7736061</v>
      </c>
      <c r="M44" s="49">
        <f t="shared" si="5"/>
        <v>6011013</v>
      </c>
      <c r="N44" s="49">
        <f t="shared" si="5"/>
        <v>6458260</v>
      </c>
      <c r="O44" s="49">
        <f t="shared" si="5"/>
        <v>5467694</v>
      </c>
      <c r="P44" s="49">
        <f t="shared" si="5"/>
        <v>6546243</v>
      </c>
      <c r="Q44" s="49">
        <f t="shared" si="5"/>
        <v>6472388</v>
      </c>
      <c r="R44" s="49">
        <f t="shared" si="5"/>
        <v>5834920</v>
      </c>
      <c r="S44" s="49">
        <f t="shared" si="5"/>
        <v>5973598</v>
      </c>
      <c r="T44" s="49">
        <f t="shared" si="5"/>
        <v>5278105</v>
      </c>
      <c r="U44" s="49">
        <f t="shared" si="5"/>
        <v>8429695</v>
      </c>
    </row>
    <row r="45" spans="1:21" ht="12.75">
      <c r="A45" s="34" t="s">
        <v>94</v>
      </c>
      <c r="B45" s="35" t="s">
        <v>9</v>
      </c>
      <c r="C45" s="45">
        <v>98245.8888888889</v>
      </c>
      <c r="D45" s="45">
        <v>79920</v>
      </c>
      <c r="E45" s="45">
        <v>111672</v>
      </c>
      <c r="F45" s="45">
        <v>81638</v>
      </c>
      <c r="G45" s="45">
        <v>59002</v>
      </c>
      <c r="H45" s="45">
        <v>58054</v>
      </c>
      <c r="I45" s="45">
        <v>71586</v>
      </c>
      <c r="J45" s="45">
        <v>33184</v>
      </c>
      <c r="K45" s="45">
        <v>43768</v>
      </c>
      <c r="L45" s="45">
        <v>74092</v>
      </c>
      <c r="M45" s="45">
        <v>72399</v>
      </c>
      <c r="N45" s="45">
        <v>31919</v>
      </c>
      <c r="O45" s="45">
        <v>28371</v>
      </c>
      <c r="P45" s="45">
        <v>37584</v>
      </c>
      <c r="Q45" s="45">
        <v>22868</v>
      </c>
      <c r="R45" s="45">
        <v>19550</v>
      </c>
      <c r="S45" s="45">
        <v>15633</v>
      </c>
      <c r="T45" s="45">
        <v>14500</v>
      </c>
      <c r="U45" s="45">
        <v>39400</v>
      </c>
    </row>
    <row r="46" spans="1:21" ht="12.75">
      <c r="A46" s="34" t="s">
        <v>95</v>
      </c>
      <c r="B46" s="35" t="s">
        <v>9</v>
      </c>
      <c r="C46" s="45">
        <v>12617849.1111111</v>
      </c>
      <c r="D46" s="45">
        <v>8139251.81818182</v>
      </c>
      <c r="E46" s="45">
        <v>7216307</v>
      </c>
      <c r="F46" s="45">
        <v>5578452</v>
      </c>
      <c r="G46" s="45">
        <v>4828709</v>
      </c>
      <c r="H46" s="45">
        <v>5699508</v>
      </c>
      <c r="I46" s="45">
        <v>4841827</v>
      </c>
      <c r="J46" s="45">
        <v>4519886</v>
      </c>
      <c r="K46" s="45">
        <v>3726143</v>
      </c>
      <c r="L46" s="45">
        <v>4603201</v>
      </c>
      <c r="M46" s="45">
        <v>5332442</v>
      </c>
      <c r="N46" s="45">
        <v>3535154</v>
      </c>
      <c r="O46" s="45">
        <v>3348976</v>
      </c>
      <c r="P46" s="45">
        <v>3193796</v>
      </c>
      <c r="Q46" s="45">
        <v>4057936</v>
      </c>
      <c r="R46" s="45">
        <v>2867985</v>
      </c>
      <c r="S46" s="45">
        <v>2766423</v>
      </c>
      <c r="T46" s="45">
        <v>1925062</v>
      </c>
      <c r="U46" s="45">
        <v>3310804</v>
      </c>
    </row>
    <row r="47" spans="1:21" ht="14.25">
      <c r="A47" s="34" t="s">
        <v>96</v>
      </c>
      <c r="B47" s="35" t="s">
        <v>9</v>
      </c>
      <c r="C47" s="45">
        <v>212605.777777778</v>
      </c>
      <c r="D47" s="45">
        <v>63259.0909090909</v>
      </c>
      <c r="E47" s="45">
        <v>34945</v>
      </c>
      <c r="F47" s="45">
        <v>82962</v>
      </c>
      <c r="G47" s="45">
        <v>38596</v>
      </c>
      <c r="H47" s="45">
        <v>110496</v>
      </c>
      <c r="I47" s="45">
        <v>84742</v>
      </c>
      <c r="J47" s="45">
        <v>76788</v>
      </c>
      <c r="K47" s="45">
        <v>59438</v>
      </c>
      <c r="L47" s="45">
        <v>51600</v>
      </c>
      <c r="M47" s="45"/>
      <c r="N47" s="45"/>
      <c r="O47" s="45"/>
      <c r="P47" s="45"/>
      <c r="Q47" s="45"/>
      <c r="R47" s="45"/>
      <c r="S47" s="45"/>
      <c r="T47" s="45"/>
      <c r="U47" s="45"/>
    </row>
    <row r="48" spans="1:21" ht="12.75">
      <c r="A48" s="34" t="s">
        <v>33</v>
      </c>
      <c r="B48" s="35" t="s">
        <v>9</v>
      </c>
      <c r="C48" s="45">
        <v>2482804.22222222</v>
      </c>
      <c r="D48" s="45">
        <v>1865846.72727273</v>
      </c>
      <c r="E48" s="45">
        <v>1844355</v>
      </c>
      <c r="F48" s="45">
        <v>889040</v>
      </c>
      <c r="G48" s="45">
        <v>885121</v>
      </c>
      <c r="H48" s="45">
        <v>2377723</v>
      </c>
      <c r="I48" s="45">
        <v>2264791</v>
      </c>
      <c r="J48" s="45">
        <v>3609113</v>
      </c>
      <c r="K48" s="45">
        <v>2178323</v>
      </c>
      <c r="L48" s="45">
        <v>9900735</v>
      </c>
      <c r="M48" s="45">
        <v>4740146</v>
      </c>
      <c r="N48" s="45">
        <v>4160505</v>
      </c>
      <c r="O48" s="45">
        <v>3441908</v>
      </c>
      <c r="P48" s="45">
        <v>821155</v>
      </c>
      <c r="Q48" s="45">
        <v>1332807</v>
      </c>
      <c r="R48" s="45">
        <v>333748</v>
      </c>
      <c r="S48" s="45">
        <v>1543421</v>
      </c>
      <c r="T48" s="45">
        <v>1386152</v>
      </c>
      <c r="U48" s="45">
        <v>1133629</v>
      </c>
    </row>
    <row r="49" spans="1:21" ht="12.75">
      <c r="A49" s="34" t="s">
        <v>34</v>
      </c>
      <c r="B49" s="35" t="s">
        <v>9</v>
      </c>
      <c r="C49" s="45">
        <v>3861198.66666667</v>
      </c>
      <c r="D49" s="45">
        <v>1954426</v>
      </c>
      <c r="E49" s="45">
        <v>1476072</v>
      </c>
      <c r="F49" s="45">
        <v>1231443</v>
      </c>
      <c r="G49" s="45">
        <v>954825</v>
      </c>
      <c r="H49" s="45">
        <v>344356</v>
      </c>
      <c r="I49" s="45">
        <v>602492</v>
      </c>
      <c r="J49" s="45">
        <v>592794</v>
      </c>
      <c r="K49" s="45">
        <v>705575</v>
      </c>
      <c r="L49" s="45">
        <v>249653</v>
      </c>
      <c r="M49" s="45">
        <v>335878</v>
      </c>
      <c r="N49" s="45">
        <v>240187</v>
      </c>
      <c r="O49" s="45">
        <v>780025</v>
      </c>
      <c r="P49" s="45">
        <v>1083570</v>
      </c>
      <c r="Q49" s="45">
        <v>1026935</v>
      </c>
      <c r="R49" s="45">
        <v>249890</v>
      </c>
      <c r="S49" s="45">
        <v>69033</v>
      </c>
      <c r="T49" s="45">
        <v>30470</v>
      </c>
      <c r="U49" s="45">
        <v>73415</v>
      </c>
    </row>
    <row r="50" spans="1:21" ht="12.75">
      <c r="A50" s="39" t="s">
        <v>35</v>
      </c>
      <c r="B50" s="35" t="s">
        <v>9</v>
      </c>
      <c r="C50" s="52">
        <f aca="true" t="shared" si="6" ref="C50:U50">SUM(C45:C49)</f>
        <v>19272703.666666657</v>
      </c>
      <c r="D50" s="52">
        <f t="shared" si="6"/>
        <v>12102703.63636364</v>
      </c>
      <c r="E50" s="52">
        <f t="shared" si="6"/>
        <v>10683351</v>
      </c>
      <c r="F50" s="52">
        <f t="shared" si="6"/>
        <v>7863535</v>
      </c>
      <c r="G50" s="52">
        <f t="shared" si="6"/>
        <v>6766253</v>
      </c>
      <c r="H50" s="52">
        <f t="shared" si="6"/>
        <v>8590137</v>
      </c>
      <c r="I50" s="52">
        <f t="shared" si="6"/>
        <v>7865438</v>
      </c>
      <c r="J50" s="52">
        <f t="shared" si="6"/>
        <v>8831765</v>
      </c>
      <c r="K50" s="52">
        <f t="shared" si="6"/>
        <v>6713247</v>
      </c>
      <c r="L50" s="52">
        <f t="shared" si="6"/>
        <v>14879281</v>
      </c>
      <c r="M50" s="52">
        <f t="shared" si="6"/>
        <v>10480865</v>
      </c>
      <c r="N50" s="52">
        <f t="shared" si="6"/>
        <v>7967765</v>
      </c>
      <c r="O50" s="52">
        <f t="shared" si="6"/>
        <v>7599280</v>
      </c>
      <c r="P50" s="52">
        <f t="shared" si="6"/>
        <v>5136105</v>
      </c>
      <c r="Q50" s="52">
        <f t="shared" si="6"/>
        <v>6440546</v>
      </c>
      <c r="R50" s="52">
        <f t="shared" si="6"/>
        <v>3471173</v>
      </c>
      <c r="S50" s="52">
        <f t="shared" si="6"/>
        <v>4394510</v>
      </c>
      <c r="T50" s="52">
        <f t="shared" si="6"/>
        <v>3356184</v>
      </c>
      <c r="U50" s="52">
        <f t="shared" si="6"/>
        <v>4557248</v>
      </c>
    </row>
    <row r="51" spans="1:21" ht="12.75">
      <c r="A51" s="39" t="s">
        <v>36</v>
      </c>
      <c r="B51" s="35" t="s">
        <v>9</v>
      </c>
      <c r="C51" s="49">
        <f aca="true" t="shared" si="7" ref="C51:U51">C44+C50</f>
        <v>51704253.5555555</v>
      </c>
      <c r="D51" s="49">
        <f t="shared" si="7"/>
        <v>27875247.272727303</v>
      </c>
      <c r="E51" s="49">
        <f t="shared" si="7"/>
        <v>31065420</v>
      </c>
      <c r="F51" s="49">
        <f t="shared" si="7"/>
        <v>24108477</v>
      </c>
      <c r="G51" s="49">
        <f t="shared" si="7"/>
        <v>20808296</v>
      </c>
      <c r="H51" s="49">
        <f t="shared" si="7"/>
        <v>24656112</v>
      </c>
      <c r="I51" s="49">
        <f t="shared" si="7"/>
        <v>17150998</v>
      </c>
      <c r="J51" s="49">
        <f t="shared" si="7"/>
        <v>19315083</v>
      </c>
      <c r="K51" s="49">
        <f t="shared" si="7"/>
        <v>13779288</v>
      </c>
      <c r="L51" s="49">
        <f t="shared" si="7"/>
        <v>22615342</v>
      </c>
      <c r="M51" s="49">
        <f t="shared" si="7"/>
        <v>16491878</v>
      </c>
      <c r="N51" s="49">
        <f t="shared" si="7"/>
        <v>14426025</v>
      </c>
      <c r="O51" s="49">
        <f t="shared" si="7"/>
        <v>13066974</v>
      </c>
      <c r="P51" s="49">
        <f t="shared" si="7"/>
        <v>11682348</v>
      </c>
      <c r="Q51" s="49">
        <f t="shared" si="7"/>
        <v>12912934</v>
      </c>
      <c r="R51" s="49">
        <f t="shared" si="7"/>
        <v>9306093</v>
      </c>
      <c r="S51" s="49">
        <f t="shared" si="7"/>
        <v>10368108</v>
      </c>
      <c r="T51" s="49">
        <f t="shared" si="7"/>
        <v>8634289</v>
      </c>
      <c r="U51" s="49">
        <f t="shared" si="7"/>
        <v>12986943</v>
      </c>
    </row>
    <row r="52" spans="1:21" ht="12.75">
      <c r="A52" s="39"/>
      <c r="B52" s="35"/>
      <c r="C52" s="49"/>
      <c r="D52" s="49"/>
      <c r="E52" s="49"/>
      <c r="F52" s="49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</row>
    <row r="53" spans="1:21" ht="12.75">
      <c r="A53" s="39" t="s">
        <v>97</v>
      </c>
      <c r="B53" s="35" t="s">
        <v>9</v>
      </c>
      <c r="C53" s="49">
        <f aca="true" t="shared" si="8" ref="C53:U53">C51-C60</f>
        <v>26614062.11111106</v>
      </c>
      <c r="D53" s="49">
        <f t="shared" si="8"/>
        <v>8703919.636363674</v>
      </c>
      <c r="E53" s="49">
        <f t="shared" si="8"/>
        <v>5297311</v>
      </c>
      <c r="F53" s="49">
        <f t="shared" si="8"/>
        <v>5524261</v>
      </c>
      <c r="G53" s="49">
        <f t="shared" si="8"/>
        <v>4519416</v>
      </c>
      <c r="H53" s="49">
        <f t="shared" si="8"/>
        <v>3785218</v>
      </c>
      <c r="I53" s="49">
        <f t="shared" si="8"/>
        <v>-1826645</v>
      </c>
      <c r="J53" s="49">
        <f t="shared" si="8"/>
        <v>3536294</v>
      </c>
      <c r="K53" s="49">
        <f t="shared" si="8"/>
        <v>3159801</v>
      </c>
      <c r="L53" s="49">
        <f t="shared" si="8"/>
        <v>1179313</v>
      </c>
      <c r="M53" s="49">
        <f t="shared" si="8"/>
        <v>1742414</v>
      </c>
      <c r="N53" s="49">
        <f t="shared" si="8"/>
        <v>861810</v>
      </c>
      <c r="O53" s="49">
        <f t="shared" si="8"/>
        <v>2541739</v>
      </c>
      <c r="P53" s="49">
        <f t="shared" si="8"/>
        <v>5049082</v>
      </c>
      <c r="Q53" s="49">
        <f t="shared" si="8"/>
        <v>4967083</v>
      </c>
      <c r="R53" s="49">
        <f t="shared" si="8"/>
        <v>1672665</v>
      </c>
      <c r="S53" s="49">
        <f t="shared" si="8"/>
        <v>2235356</v>
      </c>
      <c r="T53" s="49">
        <f t="shared" si="8"/>
        <v>-140393</v>
      </c>
      <c r="U53" s="49">
        <f t="shared" si="8"/>
        <v>-1691482</v>
      </c>
    </row>
    <row r="54" spans="1:21" ht="14.25">
      <c r="A54" s="34" t="s">
        <v>37</v>
      </c>
      <c r="B54" s="35" t="s">
        <v>9</v>
      </c>
      <c r="C54" s="45">
        <v>2336293.44444444</v>
      </c>
      <c r="D54" s="45">
        <v>1530587.72727273</v>
      </c>
      <c r="E54" s="45">
        <v>1411229</v>
      </c>
      <c r="F54" s="45">
        <v>1104880</v>
      </c>
      <c r="G54" s="45">
        <v>1006835</v>
      </c>
      <c r="H54" s="45">
        <v>876546</v>
      </c>
      <c r="I54" s="45">
        <v>421201</v>
      </c>
      <c r="J54" s="45">
        <v>874552</v>
      </c>
      <c r="K54" s="45">
        <v>872298</v>
      </c>
      <c r="L54" s="45">
        <v>956082</v>
      </c>
      <c r="M54" s="45">
        <v>480973</v>
      </c>
      <c r="N54" s="45">
        <v>596912</v>
      </c>
      <c r="O54" s="45">
        <v>609861</v>
      </c>
      <c r="P54" s="45">
        <v>528572</v>
      </c>
      <c r="Q54" s="45">
        <v>406135</v>
      </c>
      <c r="R54" s="45">
        <v>387440</v>
      </c>
      <c r="S54" s="45">
        <v>458188</v>
      </c>
      <c r="T54" s="45">
        <v>2889514</v>
      </c>
      <c r="U54" s="45">
        <v>4875920</v>
      </c>
    </row>
    <row r="55" spans="1:21" ht="12.75">
      <c r="A55" s="34" t="s">
        <v>38</v>
      </c>
      <c r="B55" s="35" t="s">
        <v>9</v>
      </c>
      <c r="C55" s="45">
        <v>10129704</v>
      </c>
      <c r="D55" s="45">
        <v>8057974.36363636</v>
      </c>
      <c r="E55" s="45">
        <v>9998876</v>
      </c>
      <c r="F55" s="45">
        <v>9031464</v>
      </c>
      <c r="G55" s="45">
        <v>6431458</v>
      </c>
      <c r="H55" s="45">
        <v>8430952</v>
      </c>
      <c r="I55" s="45">
        <v>7379794</v>
      </c>
      <c r="J55" s="45">
        <v>6551201</v>
      </c>
      <c r="K55" s="45">
        <v>3917960</v>
      </c>
      <c r="L55" s="45">
        <v>4611981</v>
      </c>
      <c r="M55" s="45">
        <v>4100687</v>
      </c>
      <c r="N55" s="45">
        <v>4773188</v>
      </c>
      <c r="O55" s="45">
        <v>3620249</v>
      </c>
      <c r="P55" s="45">
        <v>3046644</v>
      </c>
      <c r="Q55" s="45">
        <v>4223986</v>
      </c>
      <c r="R55" s="45">
        <v>4501797</v>
      </c>
      <c r="S55" s="45">
        <v>4882458</v>
      </c>
      <c r="T55" s="45">
        <v>2630192</v>
      </c>
      <c r="U55" s="45">
        <v>5101311</v>
      </c>
    </row>
    <row r="56" spans="1:21" ht="12.75">
      <c r="A56" s="34" t="s">
        <v>39</v>
      </c>
      <c r="B56" s="35" t="s">
        <v>9</v>
      </c>
      <c r="C56" s="45">
        <v>2664388</v>
      </c>
      <c r="D56" s="45">
        <v>2373558.09090909</v>
      </c>
      <c r="E56" s="45">
        <v>4397082</v>
      </c>
      <c r="F56" s="45">
        <v>4149411</v>
      </c>
      <c r="G56" s="45">
        <v>3507980</v>
      </c>
      <c r="H56" s="45">
        <v>5854652</v>
      </c>
      <c r="I56" s="45">
        <v>6141527</v>
      </c>
      <c r="J56" s="45">
        <v>4064809</v>
      </c>
      <c r="K56" s="45">
        <v>2809182</v>
      </c>
      <c r="L56" s="45">
        <v>4437094</v>
      </c>
      <c r="M56" s="45">
        <v>3999126</v>
      </c>
      <c r="N56" s="45">
        <v>3021541</v>
      </c>
      <c r="O56" s="45">
        <v>1720855</v>
      </c>
      <c r="P56" s="45">
        <v>1089455</v>
      </c>
      <c r="Q56" s="45">
        <v>1694223</v>
      </c>
      <c r="R56" s="45">
        <v>1981850</v>
      </c>
      <c r="S56" s="45">
        <v>1176418</v>
      </c>
      <c r="T56" s="45">
        <v>1952064</v>
      </c>
      <c r="U56" s="45">
        <v>3441883</v>
      </c>
    </row>
    <row r="57" spans="1:21" ht="12.75">
      <c r="A57" s="34" t="s">
        <v>40</v>
      </c>
      <c r="B57" s="35" t="s">
        <v>9</v>
      </c>
      <c r="C57" s="45">
        <v>4689042.66666667</v>
      </c>
      <c r="D57" s="45">
        <v>2192467.36363636</v>
      </c>
      <c r="E57" s="45">
        <v>2618619</v>
      </c>
      <c r="F57" s="45">
        <v>1580857</v>
      </c>
      <c r="G57" s="45">
        <v>2038170</v>
      </c>
      <c r="H57" s="45">
        <v>2453826</v>
      </c>
      <c r="I57" s="45">
        <v>2112006</v>
      </c>
      <c r="J57" s="45">
        <v>1549027</v>
      </c>
      <c r="K57" s="45">
        <v>2358566</v>
      </c>
      <c r="L57" s="45">
        <v>11033314</v>
      </c>
      <c r="M57" s="45">
        <v>5406427</v>
      </c>
      <c r="N57" s="45">
        <v>981288</v>
      </c>
      <c r="O57" s="45">
        <v>973764</v>
      </c>
      <c r="P57" s="45">
        <v>412561</v>
      </c>
      <c r="Q57" s="45">
        <v>530029</v>
      </c>
      <c r="R57" s="45">
        <v>156179</v>
      </c>
      <c r="S57" s="45">
        <v>813150</v>
      </c>
      <c r="T57" s="45">
        <v>405650</v>
      </c>
      <c r="U57" s="45">
        <v>581359</v>
      </c>
    </row>
    <row r="58" spans="1:21" ht="12.75">
      <c r="A58" s="34" t="s">
        <v>41</v>
      </c>
      <c r="B58" s="35" t="s">
        <v>9</v>
      </c>
      <c r="C58" s="45">
        <v>5270763.33333333</v>
      </c>
      <c r="D58" s="45">
        <v>5016740.09090909</v>
      </c>
      <c r="E58" s="45">
        <v>7342303</v>
      </c>
      <c r="F58" s="45">
        <v>2717604</v>
      </c>
      <c r="G58" s="45">
        <v>3304437</v>
      </c>
      <c r="H58" s="45">
        <v>3254918</v>
      </c>
      <c r="I58" s="45">
        <v>2923115</v>
      </c>
      <c r="J58" s="45">
        <v>2739200</v>
      </c>
      <c r="K58" s="45">
        <v>661481</v>
      </c>
      <c r="L58" s="45">
        <v>397558</v>
      </c>
      <c r="M58" s="45">
        <v>762251</v>
      </c>
      <c r="N58" s="45">
        <v>4191286</v>
      </c>
      <c r="O58" s="45">
        <v>3600506</v>
      </c>
      <c r="P58" s="45">
        <v>1556034</v>
      </c>
      <c r="Q58" s="45">
        <v>1091478</v>
      </c>
      <c r="R58" s="45">
        <v>606162</v>
      </c>
      <c r="S58" s="45">
        <v>802538</v>
      </c>
      <c r="T58" s="45">
        <v>897262</v>
      </c>
      <c r="U58" s="45">
        <v>677952</v>
      </c>
    </row>
    <row r="59" spans="1:21" ht="12.75">
      <c r="A59" s="34" t="s">
        <v>42</v>
      </c>
      <c r="B59" s="35" t="s">
        <v>9</v>
      </c>
      <c r="C59" s="45">
        <f aca="true" t="shared" si="9" ref="C59:U59">SUM(C56:C58)</f>
        <v>12624194</v>
      </c>
      <c r="D59" s="45">
        <f t="shared" si="9"/>
        <v>9582765.54545454</v>
      </c>
      <c r="E59" s="45">
        <f t="shared" si="9"/>
        <v>14358004</v>
      </c>
      <c r="F59" s="45">
        <f t="shared" si="9"/>
        <v>8447872</v>
      </c>
      <c r="G59" s="45">
        <f t="shared" si="9"/>
        <v>8850587</v>
      </c>
      <c r="H59" s="45">
        <f t="shared" si="9"/>
        <v>11563396</v>
      </c>
      <c r="I59" s="45">
        <f t="shared" si="9"/>
        <v>11176648</v>
      </c>
      <c r="J59" s="45">
        <f t="shared" si="9"/>
        <v>8353036</v>
      </c>
      <c r="K59" s="45">
        <f t="shared" si="9"/>
        <v>5829229</v>
      </c>
      <c r="L59" s="45">
        <f t="shared" si="9"/>
        <v>15867966</v>
      </c>
      <c r="M59" s="45">
        <f t="shared" si="9"/>
        <v>10167804</v>
      </c>
      <c r="N59" s="45">
        <f t="shared" si="9"/>
        <v>8194115</v>
      </c>
      <c r="O59" s="45">
        <f t="shared" si="9"/>
        <v>6295125</v>
      </c>
      <c r="P59" s="45">
        <f t="shared" si="9"/>
        <v>3058050</v>
      </c>
      <c r="Q59" s="45">
        <f t="shared" si="9"/>
        <v>3315730</v>
      </c>
      <c r="R59" s="45">
        <f t="shared" si="9"/>
        <v>2744191</v>
      </c>
      <c r="S59" s="45">
        <f t="shared" si="9"/>
        <v>2792106</v>
      </c>
      <c r="T59" s="45">
        <f t="shared" si="9"/>
        <v>3254976</v>
      </c>
      <c r="U59" s="45">
        <f t="shared" si="9"/>
        <v>4701194</v>
      </c>
    </row>
    <row r="60" spans="1:21" ht="12.75">
      <c r="A60" s="51" t="s">
        <v>43</v>
      </c>
      <c r="B60" s="35" t="s">
        <v>9</v>
      </c>
      <c r="C60" s="52">
        <f aca="true" t="shared" si="10" ref="C60:U60">C54+C55+C59</f>
        <v>25090191.44444444</v>
      </c>
      <c r="D60" s="52">
        <f t="shared" si="10"/>
        <v>19171327.63636363</v>
      </c>
      <c r="E60" s="52">
        <f t="shared" si="10"/>
        <v>25768109</v>
      </c>
      <c r="F60" s="52">
        <f t="shared" si="10"/>
        <v>18584216</v>
      </c>
      <c r="G60" s="52">
        <f t="shared" si="10"/>
        <v>16288880</v>
      </c>
      <c r="H60" s="52">
        <f t="shared" si="10"/>
        <v>20870894</v>
      </c>
      <c r="I60" s="52">
        <f t="shared" si="10"/>
        <v>18977643</v>
      </c>
      <c r="J60" s="52">
        <f t="shared" si="10"/>
        <v>15778789</v>
      </c>
      <c r="K60" s="52">
        <f t="shared" si="10"/>
        <v>10619487</v>
      </c>
      <c r="L60" s="52">
        <f t="shared" si="10"/>
        <v>21436029</v>
      </c>
      <c r="M60" s="52">
        <f t="shared" si="10"/>
        <v>14749464</v>
      </c>
      <c r="N60" s="52">
        <f t="shared" si="10"/>
        <v>13564215</v>
      </c>
      <c r="O60" s="52">
        <f t="shared" si="10"/>
        <v>10525235</v>
      </c>
      <c r="P60" s="52">
        <f t="shared" si="10"/>
        <v>6633266</v>
      </c>
      <c r="Q60" s="52">
        <f t="shared" si="10"/>
        <v>7945851</v>
      </c>
      <c r="R60" s="52">
        <f t="shared" si="10"/>
        <v>7633428</v>
      </c>
      <c r="S60" s="52">
        <f t="shared" si="10"/>
        <v>8132752</v>
      </c>
      <c r="T60" s="52">
        <f t="shared" si="10"/>
        <v>8774682</v>
      </c>
      <c r="U60" s="52">
        <f t="shared" si="10"/>
        <v>14678425</v>
      </c>
    </row>
    <row r="61" spans="1:21" ht="12.75">
      <c r="A61" s="40" t="s">
        <v>44</v>
      </c>
      <c r="B61" s="37" t="s">
        <v>9</v>
      </c>
      <c r="C61" s="49">
        <f aca="true" t="shared" si="11" ref="C61:U61">C60+C53</f>
        <v>51704253.5555555</v>
      </c>
      <c r="D61" s="49">
        <f t="shared" si="11"/>
        <v>27875247.272727303</v>
      </c>
      <c r="E61" s="49">
        <f t="shared" si="11"/>
        <v>31065420</v>
      </c>
      <c r="F61" s="49">
        <f t="shared" si="11"/>
        <v>24108477</v>
      </c>
      <c r="G61" s="49">
        <f t="shared" si="11"/>
        <v>20808296</v>
      </c>
      <c r="H61" s="49">
        <f t="shared" si="11"/>
        <v>24656112</v>
      </c>
      <c r="I61" s="49">
        <f t="shared" si="11"/>
        <v>17150998</v>
      </c>
      <c r="J61" s="49">
        <f t="shared" si="11"/>
        <v>19315083</v>
      </c>
      <c r="K61" s="49">
        <f t="shared" si="11"/>
        <v>13779288</v>
      </c>
      <c r="L61" s="49">
        <f t="shared" si="11"/>
        <v>22615342</v>
      </c>
      <c r="M61" s="49">
        <f t="shared" si="11"/>
        <v>16491878</v>
      </c>
      <c r="N61" s="49">
        <f t="shared" si="11"/>
        <v>14426025</v>
      </c>
      <c r="O61" s="49">
        <f t="shared" si="11"/>
        <v>13066974</v>
      </c>
      <c r="P61" s="49">
        <f t="shared" si="11"/>
        <v>11682348</v>
      </c>
      <c r="Q61" s="49">
        <f t="shared" si="11"/>
        <v>12912934</v>
      </c>
      <c r="R61" s="49">
        <f t="shared" si="11"/>
        <v>9306093</v>
      </c>
      <c r="S61" s="49">
        <f t="shared" si="11"/>
        <v>10368108</v>
      </c>
      <c r="T61" s="49">
        <f t="shared" si="11"/>
        <v>8634289</v>
      </c>
      <c r="U61" s="49">
        <f t="shared" si="11"/>
        <v>12986943</v>
      </c>
    </row>
    <row r="62" spans="1:12" ht="12.75">
      <c r="A62" s="16" t="s">
        <v>45</v>
      </c>
      <c r="B62" s="8"/>
      <c r="L62" s="10"/>
    </row>
    <row r="63" spans="1:12" ht="12.75">
      <c r="A63" s="16" t="s">
        <v>46</v>
      </c>
      <c r="B63" s="8"/>
      <c r="L63" s="10"/>
    </row>
    <row r="64" spans="1:12" ht="12.75">
      <c r="A64" s="12"/>
      <c r="B64" s="8"/>
      <c r="L64" s="10"/>
    </row>
    <row r="65" spans="1:12" ht="15">
      <c r="A65" s="7" t="s">
        <v>105</v>
      </c>
      <c r="B65" s="13"/>
      <c r="L65" s="10"/>
    </row>
    <row r="66" spans="1:12" ht="14.25">
      <c r="A66" s="14" t="s">
        <v>7</v>
      </c>
      <c r="B66" s="13"/>
      <c r="L66" s="10"/>
    </row>
    <row r="67" spans="1:21" ht="12.75">
      <c r="A67" s="32"/>
      <c r="B67" s="38"/>
      <c r="C67" s="41">
        <v>2008</v>
      </c>
      <c r="D67" s="41">
        <v>2007</v>
      </c>
      <c r="E67" s="41">
        <v>2006</v>
      </c>
      <c r="F67" s="41">
        <v>2005</v>
      </c>
      <c r="G67" s="41">
        <v>2004</v>
      </c>
      <c r="H67" s="41">
        <v>2003</v>
      </c>
      <c r="I67" s="41">
        <v>2002</v>
      </c>
      <c r="J67" s="41">
        <v>2001</v>
      </c>
      <c r="K67" s="41">
        <v>2000</v>
      </c>
      <c r="L67" s="41">
        <v>1999</v>
      </c>
      <c r="M67" s="41">
        <v>1998</v>
      </c>
      <c r="N67" s="41">
        <v>1997</v>
      </c>
      <c r="O67" s="41">
        <v>1996</v>
      </c>
      <c r="P67" s="41">
        <v>1995</v>
      </c>
      <c r="Q67" s="41">
        <v>1994</v>
      </c>
      <c r="R67" s="41">
        <v>1993</v>
      </c>
      <c r="S67" s="41">
        <v>1992</v>
      </c>
      <c r="T67" s="41">
        <v>1991</v>
      </c>
      <c r="U67" s="41">
        <v>1990</v>
      </c>
    </row>
    <row r="68" spans="1:21" ht="12.75">
      <c r="A68" s="34" t="s">
        <v>47</v>
      </c>
      <c r="B68" s="35" t="s">
        <v>4</v>
      </c>
      <c r="C68" s="45">
        <v>2650333.36363636</v>
      </c>
      <c r="D68" s="45">
        <v>2323666.66666667</v>
      </c>
      <c r="E68" s="45">
        <v>1907900</v>
      </c>
      <c r="F68" s="45">
        <v>1642607</v>
      </c>
      <c r="G68" s="45">
        <v>1386500</v>
      </c>
      <c r="H68" s="45">
        <v>1236545</v>
      </c>
      <c r="I68" s="45">
        <v>1032000</v>
      </c>
      <c r="J68" s="45">
        <v>888050</v>
      </c>
      <c r="K68" s="45">
        <v>949444</v>
      </c>
      <c r="L68" s="45">
        <v>943200</v>
      </c>
      <c r="M68" s="45">
        <v>737091</v>
      </c>
      <c r="N68" s="45">
        <v>855327</v>
      </c>
      <c r="O68" s="45">
        <v>696394</v>
      </c>
      <c r="P68" s="45">
        <v>494894</v>
      </c>
      <c r="Q68" s="45">
        <v>583596</v>
      </c>
      <c r="R68" s="45">
        <v>422902</v>
      </c>
      <c r="S68" s="45">
        <v>477565</v>
      </c>
      <c r="T68" s="45">
        <v>322913</v>
      </c>
      <c r="U68" s="45">
        <v>424600</v>
      </c>
    </row>
    <row r="69" spans="1:21" ht="14.25">
      <c r="A69" s="34" t="s">
        <v>48</v>
      </c>
      <c r="B69" s="35" t="s">
        <v>4</v>
      </c>
      <c r="C69" s="45">
        <v>1076454.54545455</v>
      </c>
      <c r="D69" s="45">
        <v>404583.333333333</v>
      </c>
      <c r="E69" s="45">
        <v>487400</v>
      </c>
      <c r="F69" s="45">
        <v>810200</v>
      </c>
      <c r="G69" s="45">
        <v>768500</v>
      </c>
      <c r="H69" s="45">
        <v>712455</v>
      </c>
      <c r="I69" s="45">
        <v>137143</v>
      </c>
      <c r="J69" s="45">
        <v>615000</v>
      </c>
      <c r="K69" s="45">
        <v>33333</v>
      </c>
      <c r="L69" s="45">
        <v>387400</v>
      </c>
      <c r="M69" s="45">
        <v>420000</v>
      </c>
      <c r="N69" s="45">
        <v>427337</v>
      </c>
      <c r="O69" s="45">
        <v>384000</v>
      </c>
      <c r="P69" s="45">
        <v>97250</v>
      </c>
      <c r="Q69" s="45">
        <v>114700</v>
      </c>
      <c r="R69" s="45">
        <v>0</v>
      </c>
      <c r="S69" s="45">
        <v>16667</v>
      </c>
      <c r="T69" s="45">
        <v>3000</v>
      </c>
      <c r="U69" s="45">
        <v>80000</v>
      </c>
    </row>
    <row r="70" spans="1:21" ht="14.25">
      <c r="A70" s="34" t="s">
        <v>49</v>
      </c>
      <c r="B70" s="35" t="s">
        <v>4</v>
      </c>
      <c r="C70" s="43">
        <v>0</v>
      </c>
      <c r="D70" s="43">
        <v>0</v>
      </c>
      <c r="E70" s="45">
        <v>0</v>
      </c>
      <c r="F70" s="45">
        <v>0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  <c r="L70" s="45">
        <v>0</v>
      </c>
      <c r="M70" s="45">
        <v>0</v>
      </c>
      <c r="N70" s="45">
        <v>0</v>
      </c>
      <c r="O70" s="45">
        <v>0</v>
      </c>
      <c r="P70" s="45">
        <v>0</v>
      </c>
      <c r="Q70" s="45">
        <v>0</v>
      </c>
      <c r="R70" s="45"/>
      <c r="S70" s="45"/>
      <c r="T70" s="45"/>
      <c r="U70" s="45"/>
    </row>
    <row r="71" spans="1:21" ht="12.75">
      <c r="A71" s="34" t="s">
        <v>109</v>
      </c>
      <c r="B71" s="35" t="s">
        <v>4</v>
      </c>
      <c r="C71" s="45">
        <v>2974181.81818182</v>
      </c>
      <c r="D71" s="45">
        <v>1883708.33333333</v>
      </c>
      <c r="E71" s="45">
        <v>2590000</v>
      </c>
      <c r="F71" s="45">
        <v>2390000</v>
      </c>
      <c r="G71" s="45">
        <v>1630000</v>
      </c>
      <c r="H71" s="45">
        <v>1468182</v>
      </c>
      <c r="I71" s="45">
        <v>1192857</v>
      </c>
      <c r="J71" s="45">
        <v>1050000</v>
      </c>
      <c r="K71" s="45">
        <v>977778</v>
      </c>
      <c r="L71" s="45">
        <v>1085000</v>
      </c>
      <c r="M71" s="45">
        <v>836364</v>
      </c>
      <c r="N71" s="45">
        <v>750000</v>
      </c>
      <c r="O71" s="45">
        <v>710714</v>
      </c>
      <c r="P71" s="45">
        <v>650000</v>
      </c>
      <c r="Q71" s="45">
        <v>680000</v>
      </c>
      <c r="R71" s="45">
        <v>631250</v>
      </c>
      <c r="S71" s="45">
        <v>716667</v>
      </c>
      <c r="T71" s="45">
        <v>308333</v>
      </c>
      <c r="U71" s="45">
        <v>500000</v>
      </c>
    </row>
    <row r="72" spans="1:21" ht="12.75">
      <c r="A72" s="34" t="s">
        <v>50</v>
      </c>
      <c r="B72" s="35" t="s">
        <v>5</v>
      </c>
      <c r="C72" s="54">
        <f aca="true" t="shared" si="12" ref="C72:U72">(C68/C71)*100</f>
        <v>89.11134307372521</v>
      </c>
      <c r="D72" s="54">
        <f t="shared" si="12"/>
        <v>123.35596894423715</v>
      </c>
      <c r="E72" s="54">
        <f t="shared" si="12"/>
        <v>73.66409266409266</v>
      </c>
      <c r="F72" s="54">
        <f t="shared" si="12"/>
        <v>68.72832635983264</v>
      </c>
      <c r="G72" s="54">
        <f t="shared" si="12"/>
        <v>85.06134969325153</v>
      </c>
      <c r="H72" s="54">
        <f t="shared" si="12"/>
        <v>84.22286882688931</v>
      </c>
      <c r="I72" s="54">
        <f t="shared" si="12"/>
        <v>86.51498042095574</v>
      </c>
      <c r="J72" s="54">
        <f t="shared" si="12"/>
        <v>84.57619047619048</v>
      </c>
      <c r="K72" s="54">
        <f t="shared" si="12"/>
        <v>97.10220520404427</v>
      </c>
      <c r="L72" s="54">
        <f t="shared" si="12"/>
        <v>86.93087557603687</v>
      </c>
      <c r="M72" s="54">
        <f t="shared" si="12"/>
        <v>88.13040733460551</v>
      </c>
      <c r="N72" s="54">
        <f t="shared" si="12"/>
        <v>114.0436</v>
      </c>
      <c r="O72" s="54">
        <f t="shared" si="12"/>
        <v>97.98512481814063</v>
      </c>
      <c r="P72" s="54">
        <f t="shared" si="12"/>
        <v>76.13753846153845</v>
      </c>
      <c r="Q72" s="54">
        <f t="shared" si="12"/>
        <v>85.8229411764706</v>
      </c>
      <c r="R72" s="54">
        <f t="shared" si="12"/>
        <v>66.99437623762377</v>
      </c>
      <c r="S72" s="54">
        <f t="shared" si="12"/>
        <v>66.6369457502578</v>
      </c>
      <c r="T72" s="54">
        <f t="shared" si="12"/>
        <v>104.72865376070676</v>
      </c>
      <c r="U72" s="54">
        <f t="shared" si="12"/>
        <v>84.92</v>
      </c>
    </row>
    <row r="73" spans="1:21" ht="12.75">
      <c r="A73" s="34" t="s">
        <v>51</v>
      </c>
      <c r="B73" s="35"/>
      <c r="C73" s="55">
        <v>8.64818181818182</v>
      </c>
      <c r="D73" s="55">
        <v>6.76833333333333</v>
      </c>
      <c r="E73" s="54">
        <v>7.79</v>
      </c>
      <c r="F73" s="54">
        <v>5.57</v>
      </c>
      <c r="G73" s="54">
        <v>4.72</v>
      </c>
      <c r="H73" s="54">
        <v>4.8</v>
      </c>
      <c r="I73" s="54">
        <v>5.22</v>
      </c>
      <c r="J73" s="54">
        <v>5.1</v>
      </c>
      <c r="K73" s="54">
        <v>4.4</v>
      </c>
      <c r="L73" s="54">
        <v>4</v>
      </c>
      <c r="M73" s="54">
        <v>4.3</v>
      </c>
      <c r="N73" s="54">
        <v>4.2</v>
      </c>
      <c r="O73" s="54">
        <v>4.7</v>
      </c>
      <c r="P73" s="54">
        <v>5.1</v>
      </c>
      <c r="Q73" s="54">
        <v>4.8</v>
      </c>
      <c r="R73" s="54">
        <v>4.4</v>
      </c>
      <c r="S73" s="54">
        <v>4.8</v>
      </c>
      <c r="T73" s="54">
        <v>3.6</v>
      </c>
      <c r="U73" s="54">
        <v>4.1</v>
      </c>
    </row>
    <row r="74" spans="1:21" ht="12.75">
      <c r="A74" s="34" t="s">
        <v>98</v>
      </c>
      <c r="B74" s="35" t="s">
        <v>4</v>
      </c>
      <c r="C74" s="45">
        <f aca="true" t="shared" si="13" ref="C74:U74">(C68+C69)/C73</f>
        <v>430933.11258278147</v>
      </c>
      <c r="D74" s="45">
        <f t="shared" si="13"/>
        <v>403090.37182959926</v>
      </c>
      <c r="E74" s="45">
        <f t="shared" si="13"/>
        <v>307483.95378690626</v>
      </c>
      <c r="F74" s="45">
        <f t="shared" si="13"/>
        <v>440360.32315978454</v>
      </c>
      <c r="G74" s="45">
        <f t="shared" si="13"/>
        <v>456567.7966101695</v>
      </c>
      <c r="H74" s="45">
        <f t="shared" si="13"/>
        <v>406041.6666666667</v>
      </c>
      <c r="I74" s="45">
        <f t="shared" si="13"/>
        <v>223973.75478927203</v>
      </c>
      <c r="J74" s="45">
        <f t="shared" si="13"/>
        <v>294715.6862745098</v>
      </c>
      <c r="K74" s="45">
        <f t="shared" si="13"/>
        <v>223358.40909090906</v>
      </c>
      <c r="L74" s="45">
        <f t="shared" si="13"/>
        <v>332650</v>
      </c>
      <c r="M74" s="45">
        <f t="shared" si="13"/>
        <v>269090.93023255817</v>
      </c>
      <c r="N74" s="45">
        <f t="shared" si="13"/>
        <v>305396.1904761905</v>
      </c>
      <c r="O74" s="45">
        <f t="shared" si="13"/>
        <v>229871.06382978722</v>
      </c>
      <c r="P74" s="45">
        <f t="shared" si="13"/>
        <v>116106.66666666667</v>
      </c>
      <c r="Q74" s="45">
        <f t="shared" si="13"/>
        <v>145478.33333333334</v>
      </c>
      <c r="R74" s="45">
        <f t="shared" si="13"/>
        <v>96114.0909090909</v>
      </c>
      <c r="S74" s="45">
        <f t="shared" si="13"/>
        <v>102965</v>
      </c>
      <c r="T74" s="45">
        <f t="shared" si="13"/>
        <v>90531.38888888889</v>
      </c>
      <c r="U74" s="45">
        <f t="shared" si="13"/>
        <v>123073.17073170733</v>
      </c>
    </row>
    <row r="75" spans="1:21" ht="12.75">
      <c r="A75" s="34" t="s">
        <v>106</v>
      </c>
      <c r="B75" s="35" t="s">
        <v>9</v>
      </c>
      <c r="C75" s="56">
        <f aca="true" t="shared" si="14" ref="C75:U75">C15/C68</f>
        <v>9.537101936439107</v>
      </c>
      <c r="D75" s="56">
        <f t="shared" si="14"/>
        <v>8.879164108449293</v>
      </c>
      <c r="E75" s="56">
        <f t="shared" si="14"/>
        <v>9.447761413071964</v>
      </c>
      <c r="F75" s="56">
        <f t="shared" si="14"/>
        <v>7.989817406111139</v>
      </c>
      <c r="G75" s="56">
        <f t="shared" si="14"/>
        <v>8.531019112874144</v>
      </c>
      <c r="H75" s="56">
        <f t="shared" si="14"/>
        <v>8.256605299443207</v>
      </c>
      <c r="I75" s="56">
        <f t="shared" si="14"/>
        <v>9.605737403100775</v>
      </c>
      <c r="J75" s="56">
        <f t="shared" si="14"/>
        <v>9.228853105117954</v>
      </c>
      <c r="K75" s="56">
        <f t="shared" si="14"/>
        <v>9.086342111804383</v>
      </c>
      <c r="L75" s="56">
        <f t="shared" si="14"/>
        <v>8.825262934690416</v>
      </c>
      <c r="M75" s="56">
        <f t="shared" si="14"/>
        <v>9.256227521432224</v>
      </c>
      <c r="N75" s="56">
        <f t="shared" si="14"/>
        <v>8.950512494051983</v>
      </c>
      <c r="O75" s="56">
        <f t="shared" si="14"/>
        <v>10.516115876931737</v>
      </c>
      <c r="P75" s="56">
        <f t="shared" si="14"/>
        <v>13.30532194773022</v>
      </c>
      <c r="Q75" s="56">
        <f t="shared" si="14"/>
        <v>13.006338288816236</v>
      </c>
      <c r="R75" s="56">
        <f t="shared" si="14"/>
        <v>14.419366661779797</v>
      </c>
      <c r="S75" s="56">
        <f t="shared" si="14"/>
        <v>11.106259880853916</v>
      </c>
      <c r="T75" s="56">
        <f t="shared" si="14"/>
        <v>13.360880484836473</v>
      </c>
      <c r="U75" s="56">
        <f t="shared" si="14"/>
        <v>12.622454074422986</v>
      </c>
    </row>
    <row r="76" spans="1:21" ht="12.75">
      <c r="A76" s="34" t="s">
        <v>107</v>
      </c>
      <c r="B76" s="35" t="s">
        <v>9</v>
      </c>
      <c r="C76" s="56">
        <f aca="true" t="shared" si="15" ref="C76:Q76">C16/C69</f>
        <v>1.6277867578751681</v>
      </c>
      <c r="D76" s="56">
        <f t="shared" si="15"/>
        <v>1.7185171987641628</v>
      </c>
      <c r="E76" s="56">
        <f t="shared" si="15"/>
        <v>1.2877739023389414</v>
      </c>
      <c r="F76" s="56">
        <f t="shared" si="15"/>
        <v>1.092076030609726</v>
      </c>
      <c r="G76" s="56">
        <f t="shared" si="15"/>
        <v>1.2364137931034482</v>
      </c>
      <c r="H76" s="56">
        <f t="shared" si="15"/>
        <v>1.384457965766259</v>
      </c>
      <c r="I76" s="56">
        <f t="shared" si="15"/>
        <v>1.7522440080791581</v>
      </c>
      <c r="J76" s="56">
        <f t="shared" si="15"/>
        <v>1.8205284552845529</v>
      </c>
      <c r="K76" s="56">
        <f t="shared" si="15"/>
        <v>1.4000240002400024</v>
      </c>
      <c r="L76" s="56">
        <f t="shared" si="15"/>
        <v>3.9793495095508518</v>
      </c>
      <c r="M76" s="56">
        <f t="shared" si="15"/>
        <v>4.954545238095238</v>
      </c>
      <c r="N76" s="56">
        <f t="shared" si="15"/>
        <v>4.169105413292086</v>
      </c>
      <c r="O76" s="56">
        <f t="shared" si="15"/>
        <v>2.567252604166667</v>
      </c>
      <c r="P76" s="56">
        <f t="shared" si="15"/>
        <v>2.3257994858611823</v>
      </c>
      <c r="Q76" s="56">
        <f t="shared" si="15"/>
        <v>2.6913164777680905</v>
      </c>
      <c r="R76" s="45">
        <v>0</v>
      </c>
      <c r="S76" s="45">
        <f>S16/S69</f>
        <v>0</v>
      </c>
      <c r="T76" s="45">
        <f>T16/T69</f>
        <v>0</v>
      </c>
      <c r="U76" s="45">
        <f>U16/U69</f>
        <v>0</v>
      </c>
    </row>
    <row r="77" spans="1:21" ht="12.75">
      <c r="A77" s="34" t="s">
        <v>121</v>
      </c>
      <c r="B77" s="35" t="s">
        <v>9</v>
      </c>
      <c r="C77" s="56">
        <f>(C15+C16)/(C68+C69)</f>
        <v>7.252555972707386</v>
      </c>
      <c r="D77" s="56">
        <f aca="true" t="shared" si="16" ref="D77:U77">(D15+D16)/(D68+D69)</f>
        <v>7.817282537646237</v>
      </c>
      <c r="E77" s="56">
        <f t="shared" si="16"/>
        <v>7.787352314950111</v>
      </c>
      <c r="F77" s="56">
        <f t="shared" si="16"/>
        <v>5.711386994573972</v>
      </c>
      <c r="G77" s="56">
        <f t="shared" si="16"/>
        <v>5.9296714617169375</v>
      </c>
      <c r="H77" s="56">
        <f t="shared" si="16"/>
        <v>5.744498717290918</v>
      </c>
      <c r="I77" s="56">
        <f t="shared" si="16"/>
        <v>8.684505659273501</v>
      </c>
      <c r="J77" s="56">
        <f t="shared" si="16"/>
        <v>6.197603539469745</v>
      </c>
      <c r="K77" s="56">
        <f t="shared" si="16"/>
        <v>8.825644067779365</v>
      </c>
      <c r="L77" s="56">
        <f t="shared" si="16"/>
        <v>7.414390500526078</v>
      </c>
      <c r="M77" s="56">
        <f t="shared" si="16"/>
        <v>7.694806199339551</v>
      </c>
      <c r="N77" s="56">
        <f t="shared" si="16"/>
        <v>7.357521533308801</v>
      </c>
      <c r="O77" s="56">
        <f t="shared" si="16"/>
        <v>7.690884066368381</v>
      </c>
      <c r="P77" s="56">
        <f t="shared" si="16"/>
        <v>11.502114350563376</v>
      </c>
      <c r="Q77" s="56">
        <f t="shared" si="16"/>
        <v>11.312023840892687</v>
      </c>
      <c r="R77" s="56">
        <f t="shared" si="16"/>
        <v>14.419366661779797</v>
      </c>
      <c r="S77" s="56">
        <f t="shared" si="16"/>
        <v>10.73172315835478</v>
      </c>
      <c r="T77" s="56">
        <f t="shared" si="16"/>
        <v>13.237894775599623</v>
      </c>
      <c r="U77" s="56">
        <f t="shared" si="16"/>
        <v>10.621272294887039</v>
      </c>
    </row>
    <row r="78" spans="1:21" ht="12.75">
      <c r="A78" s="34" t="s">
        <v>52</v>
      </c>
      <c r="B78" s="35" t="s">
        <v>9</v>
      </c>
      <c r="C78" s="45">
        <f aca="true" t="shared" si="17" ref="C78:U78">C15+C16+C17+C25</f>
        <v>28634699.63636368</v>
      </c>
      <c r="D78" s="45">
        <f t="shared" si="17"/>
        <v>21534113.58333337</v>
      </c>
      <c r="E78" s="45">
        <f t="shared" si="17"/>
        <v>18891778</v>
      </c>
      <c r="F78" s="45">
        <f t="shared" si="17"/>
        <v>14883099</v>
      </c>
      <c r="G78" s="45">
        <f t="shared" si="17"/>
        <v>12471119</v>
      </c>
      <c r="H78" s="45">
        <f t="shared" si="17"/>
        <v>12142301</v>
      </c>
      <c r="I78" s="45">
        <f t="shared" si="17"/>
        <v>10491156</v>
      </c>
      <c r="J78" s="45">
        <f t="shared" si="17"/>
        <v>9834724</v>
      </c>
      <c r="K78" s="45">
        <f t="shared" si="17"/>
        <v>8878567</v>
      </c>
      <c r="L78" s="45">
        <f t="shared" si="17"/>
        <v>9612018</v>
      </c>
      <c r="M78" s="45">
        <f t="shared" si="17"/>
        <v>10025769</v>
      </c>
      <c r="N78" s="45">
        <f t="shared" si="17"/>
        <v>10016929</v>
      </c>
      <c r="O78" s="45">
        <f t="shared" si="17"/>
        <v>8454129</v>
      </c>
      <c r="P78" s="45">
        <f t="shared" si="17"/>
        <v>6378863</v>
      </c>
      <c r="Q78" s="45">
        <f t="shared" si="17"/>
        <v>9103352</v>
      </c>
      <c r="R78" s="45">
        <f t="shared" si="17"/>
        <v>6111507</v>
      </c>
      <c r="S78" s="45">
        <f t="shared" si="17"/>
        <v>5502476</v>
      </c>
      <c r="T78" s="45">
        <f t="shared" si="17"/>
        <v>3940905</v>
      </c>
      <c r="U78" s="45">
        <f t="shared" si="17"/>
        <v>5469758</v>
      </c>
    </row>
    <row r="79" spans="1:21" ht="12.75">
      <c r="A79" s="34" t="s">
        <v>99</v>
      </c>
      <c r="B79" s="35" t="s">
        <v>9</v>
      </c>
      <c r="C79" s="45">
        <f aca="true" t="shared" si="18" ref="C79:U79">C78/C73</f>
        <v>3311065.867759912</v>
      </c>
      <c r="D79" s="45">
        <f t="shared" si="18"/>
        <v>3181597.672986956</v>
      </c>
      <c r="E79" s="45">
        <f t="shared" si="18"/>
        <v>2425131.9640564825</v>
      </c>
      <c r="F79" s="45">
        <f t="shared" si="18"/>
        <v>2672010.592459605</v>
      </c>
      <c r="G79" s="45">
        <f t="shared" si="18"/>
        <v>2642186.2288135593</v>
      </c>
      <c r="H79" s="45">
        <f t="shared" si="18"/>
        <v>2529646.041666667</v>
      </c>
      <c r="I79" s="45">
        <f t="shared" si="18"/>
        <v>2009800</v>
      </c>
      <c r="J79" s="45">
        <f t="shared" si="18"/>
        <v>1928377.254901961</v>
      </c>
      <c r="K79" s="45">
        <f t="shared" si="18"/>
        <v>2017856.1363636362</v>
      </c>
      <c r="L79" s="45">
        <f t="shared" si="18"/>
        <v>2403004.5</v>
      </c>
      <c r="M79" s="45">
        <f t="shared" si="18"/>
        <v>2331574.186046512</v>
      </c>
      <c r="N79" s="45">
        <f t="shared" si="18"/>
        <v>2384983.095238095</v>
      </c>
      <c r="O79" s="45">
        <f t="shared" si="18"/>
        <v>1798750.8510638296</v>
      </c>
      <c r="P79" s="45">
        <f t="shared" si="18"/>
        <v>1250757.4509803923</v>
      </c>
      <c r="Q79" s="45">
        <f t="shared" si="18"/>
        <v>1896531.6666666667</v>
      </c>
      <c r="R79" s="45">
        <f t="shared" si="18"/>
        <v>1388978.8636363635</v>
      </c>
      <c r="S79" s="45">
        <f t="shared" si="18"/>
        <v>1146349.1666666667</v>
      </c>
      <c r="T79" s="45">
        <f t="shared" si="18"/>
        <v>1094695.8333333333</v>
      </c>
      <c r="U79" s="45">
        <f t="shared" si="18"/>
        <v>1334087.3170731708</v>
      </c>
    </row>
    <row r="80" spans="1:21" ht="12.75">
      <c r="A80" s="34" t="s">
        <v>53</v>
      </c>
      <c r="B80" s="35" t="s">
        <v>9</v>
      </c>
      <c r="C80" s="45">
        <v>650158.272727273</v>
      </c>
      <c r="D80" s="45">
        <v>595001.833333333</v>
      </c>
      <c r="E80" s="45">
        <v>168799</v>
      </c>
      <c r="F80" s="45">
        <v>158332</v>
      </c>
      <c r="G80" s="45">
        <v>195274</v>
      </c>
      <c r="H80" s="45">
        <v>157649</v>
      </c>
      <c r="I80" s="45">
        <v>93851</v>
      </c>
      <c r="J80" s="45">
        <v>195148</v>
      </c>
      <c r="K80" s="45">
        <v>175300</v>
      </c>
      <c r="L80" s="45">
        <v>70726</v>
      </c>
      <c r="M80" s="45">
        <v>36927</v>
      </c>
      <c r="N80" s="45">
        <v>55631</v>
      </c>
      <c r="O80" s="45">
        <v>87197</v>
      </c>
      <c r="P80" s="45">
        <v>259152</v>
      </c>
      <c r="Q80" s="45">
        <v>258188</v>
      </c>
      <c r="R80" s="45">
        <v>80641</v>
      </c>
      <c r="S80" s="45">
        <v>177617</v>
      </c>
      <c r="T80" s="45">
        <v>182536</v>
      </c>
      <c r="U80" s="45">
        <v>135239</v>
      </c>
    </row>
    <row r="81" spans="1:21" ht="12.75">
      <c r="A81" s="34" t="s">
        <v>54</v>
      </c>
      <c r="B81" s="35" t="s">
        <v>9</v>
      </c>
      <c r="C81" s="45">
        <v>2363703</v>
      </c>
      <c r="D81" s="45">
        <v>1829948.83333333</v>
      </c>
      <c r="E81" s="45">
        <v>1705022</v>
      </c>
      <c r="F81" s="45">
        <v>1333030</v>
      </c>
      <c r="G81" s="45">
        <v>1228385</v>
      </c>
      <c r="H81" s="45">
        <v>1267910</v>
      </c>
      <c r="I81" s="45">
        <v>931146</v>
      </c>
      <c r="J81" s="45">
        <v>919819</v>
      </c>
      <c r="K81" s="45">
        <v>801171</v>
      </c>
      <c r="L81" s="45">
        <v>554963</v>
      </c>
      <c r="M81" s="45">
        <v>546850</v>
      </c>
      <c r="N81" s="45">
        <v>548117</v>
      </c>
      <c r="O81" s="45">
        <v>528890</v>
      </c>
      <c r="P81" s="45">
        <v>400465</v>
      </c>
      <c r="Q81" s="45">
        <v>422490</v>
      </c>
      <c r="R81" s="45">
        <v>445749</v>
      </c>
      <c r="S81" s="45">
        <v>364403</v>
      </c>
      <c r="T81" s="45">
        <v>487353</v>
      </c>
      <c r="U81" s="45">
        <v>643051</v>
      </c>
    </row>
    <row r="82" spans="1:21" ht="12.75">
      <c r="A82" s="34" t="s">
        <v>55</v>
      </c>
      <c r="B82" s="35" t="s">
        <v>9</v>
      </c>
      <c r="C82" s="45">
        <f aca="true" t="shared" si="19" ref="C82:U82">(C20+C32+C25)-(C21+C22+C23+C24+C28+C29+C33+C80+C81)</f>
        <v>8126755.181818221</v>
      </c>
      <c r="D82" s="45">
        <f t="shared" si="19"/>
        <v>6949565.666666711</v>
      </c>
      <c r="E82" s="45">
        <f t="shared" si="19"/>
        <v>5267554</v>
      </c>
      <c r="F82" s="45">
        <f t="shared" si="19"/>
        <v>3985096</v>
      </c>
      <c r="G82" s="45">
        <f t="shared" si="19"/>
        <v>3515909</v>
      </c>
      <c r="H82" s="45">
        <f t="shared" si="19"/>
        <v>1025836</v>
      </c>
      <c r="I82" s="45">
        <f t="shared" si="19"/>
        <v>1868272</v>
      </c>
      <c r="J82" s="45">
        <f t="shared" si="19"/>
        <v>1465007</v>
      </c>
      <c r="K82" s="45">
        <f t="shared" si="19"/>
        <v>1616997</v>
      </c>
      <c r="L82" s="45">
        <f t="shared" si="19"/>
        <v>808324</v>
      </c>
      <c r="M82" s="45">
        <f t="shared" si="19"/>
        <v>2822534</v>
      </c>
      <c r="N82" s="45">
        <f t="shared" si="19"/>
        <v>1988988</v>
      </c>
      <c r="O82" s="45">
        <f t="shared" si="19"/>
        <v>1637653</v>
      </c>
      <c r="P82" s="45">
        <f t="shared" si="19"/>
        <v>2414584</v>
      </c>
      <c r="Q82" s="45">
        <f t="shared" si="19"/>
        <v>4074012</v>
      </c>
      <c r="R82" s="45">
        <f t="shared" si="19"/>
        <v>1849119</v>
      </c>
      <c r="S82" s="45">
        <f t="shared" si="19"/>
        <v>1478973</v>
      </c>
      <c r="T82" s="45">
        <f t="shared" si="19"/>
        <v>430254</v>
      </c>
      <c r="U82" s="45">
        <f t="shared" si="19"/>
        <v>441324</v>
      </c>
    </row>
    <row r="83" spans="1:21" ht="12.75">
      <c r="A83" s="36" t="s">
        <v>100</v>
      </c>
      <c r="B83" s="37" t="s">
        <v>9</v>
      </c>
      <c r="C83" s="47">
        <f aca="true" t="shared" si="20" ref="C83:U83">C82/C73</f>
        <v>939706.7907074572</v>
      </c>
      <c r="D83" s="47">
        <f t="shared" si="20"/>
        <v>1026776.5082492067</v>
      </c>
      <c r="E83" s="47">
        <f t="shared" si="20"/>
        <v>676194.351732991</v>
      </c>
      <c r="F83" s="47">
        <f t="shared" si="20"/>
        <v>715457.0915619389</v>
      </c>
      <c r="G83" s="47">
        <f t="shared" si="20"/>
        <v>744895.9745762713</v>
      </c>
      <c r="H83" s="47">
        <f t="shared" si="20"/>
        <v>213715.83333333334</v>
      </c>
      <c r="I83" s="47">
        <f t="shared" si="20"/>
        <v>357906.5134099617</v>
      </c>
      <c r="J83" s="47">
        <f t="shared" si="20"/>
        <v>287256.2745098039</v>
      </c>
      <c r="K83" s="47">
        <f t="shared" si="20"/>
        <v>367499.3181818182</v>
      </c>
      <c r="L83" s="47">
        <f t="shared" si="20"/>
        <v>202081</v>
      </c>
      <c r="M83" s="47">
        <f t="shared" si="20"/>
        <v>656403.2558139535</v>
      </c>
      <c r="N83" s="47">
        <f t="shared" si="20"/>
        <v>473568.5714285714</v>
      </c>
      <c r="O83" s="47">
        <f t="shared" si="20"/>
        <v>348436.8085106383</v>
      </c>
      <c r="P83" s="47">
        <f t="shared" si="20"/>
        <v>473447.84313725494</v>
      </c>
      <c r="Q83" s="47">
        <f t="shared" si="20"/>
        <v>848752.5</v>
      </c>
      <c r="R83" s="47">
        <f t="shared" si="20"/>
        <v>420254.3181818182</v>
      </c>
      <c r="S83" s="47">
        <f t="shared" si="20"/>
        <v>308119.375</v>
      </c>
      <c r="T83" s="47">
        <f t="shared" si="20"/>
        <v>119515</v>
      </c>
      <c r="U83" s="47">
        <f t="shared" si="20"/>
        <v>107640.00000000001</v>
      </c>
    </row>
    <row r="84" spans="1:12" ht="12.75">
      <c r="A84" s="18" t="s">
        <v>56</v>
      </c>
      <c r="B84" s="8"/>
      <c r="L84" s="10"/>
    </row>
    <row r="85" spans="1:12" ht="14.25">
      <c r="A85" s="19"/>
      <c r="B85" s="8"/>
      <c r="L85" s="10"/>
    </row>
    <row r="86" spans="1:12" ht="15">
      <c r="A86" s="7" t="s">
        <v>102</v>
      </c>
      <c r="B86" s="13"/>
      <c r="L86" s="10"/>
    </row>
    <row r="87" spans="1:12" ht="14.25">
      <c r="A87" s="14" t="s">
        <v>7</v>
      </c>
      <c r="B87" s="13"/>
      <c r="L87" s="10"/>
    </row>
    <row r="88" spans="1:21" ht="12.75">
      <c r="A88" s="32"/>
      <c r="B88" s="38"/>
      <c r="C88" s="41">
        <v>2008</v>
      </c>
      <c r="D88" s="41">
        <v>2007</v>
      </c>
      <c r="E88" s="41">
        <v>2006</v>
      </c>
      <c r="F88" s="41">
        <v>2005</v>
      </c>
      <c r="G88" s="41">
        <v>2004</v>
      </c>
      <c r="H88" s="41">
        <v>2003</v>
      </c>
      <c r="I88" s="41">
        <v>2002</v>
      </c>
      <c r="J88" s="41">
        <v>2001</v>
      </c>
      <c r="K88" s="41">
        <v>2000</v>
      </c>
      <c r="L88" s="41">
        <v>1999</v>
      </c>
      <c r="M88" s="41">
        <v>1998</v>
      </c>
      <c r="N88" s="41">
        <v>1997</v>
      </c>
      <c r="O88" s="41">
        <v>1996</v>
      </c>
      <c r="P88" s="41">
        <v>1995</v>
      </c>
      <c r="Q88" s="41">
        <v>1994</v>
      </c>
      <c r="R88" s="41">
        <v>1993</v>
      </c>
      <c r="S88" s="41">
        <v>1992</v>
      </c>
      <c r="T88" s="41">
        <v>1991</v>
      </c>
      <c r="U88" s="41">
        <v>1990</v>
      </c>
    </row>
    <row r="89" spans="1:21" ht="12.75">
      <c r="A89" s="34" t="s">
        <v>57</v>
      </c>
      <c r="B89" s="35" t="s">
        <v>5</v>
      </c>
      <c r="C89" s="54">
        <f aca="true" t="shared" si="21" ref="C89:U89">((C31+C32)/C51)*100</f>
        <v>12.698436524428642</v>
      </c>
      <c r="D89" s="54">
        <f t="shared" si="21"/>
        <v>20.2092048842378</v>
      </c>
      <c r="E89" s="54">
        <f t="shared" si="21"/>
        <v>9.774994189681003</v>
      </c>
      <c r="F89" s="54">
        <f t="shared" si="21"/>
        <v>10.851274429322102</v>
      </c>
      <c r="G89" s="54">
        <f t="shared" si="21"/>
        <v>12.999050955445849</v>
      </c>
      <c r="H89" s="54">
        <f t="shared" si="21"/>
        <v>1.786490100304541</v>
      </c>
      <c r="I89" s="54">
        <f t="shared" si="21"/>
        <v>5.838220026613029</v>
      </c>
      <c r="J89" s="54">
        <f t="shared" si="21"/>
        <v>4.481699612680929</v>
      </c>
      <c r="K89" s="54">
        <f t="shared" si="21"/>
        <v>6.196161949732091</v>
      </c>
      <c r="L89" s="54">
        <f t="shared" si="21"/>
        <v>2.340508491978587</v>
      </c>
      <c r="M89" s="54">
        <f t="shared" si="21"/>
        <v>12.194996834199234</v>
      </c>
      <c r="N89" s="54">
        <f t="shared" si="21"/>
        <v>8.96198363721122</v>
      </c>
      <c r="O89" s="54">
        <f t="shared" si="21"/>
        <v>7.638302486864977</v>
      </c>
      <c r="P89" s="54">
        <f t="shared" si="21"/>
        <v>12.654656409824463</v>
      </c>
      <c r="Q89" s="54">
        <f t="shared" si="21"/>
        <v>27.714251462913076</v>
      </c>
      <c r="R89" s="54">
        <f t="shared" si="21"/>
        <v>17.122051112104725</v>
      </c>
      <c r="S89" s="54">
        <f t="shared" si="21"/>
        <v>10.658637043518452</v>
      </c>
      <c r="T89" s="54">
        <f t="shared" si="21"/>
        <v>7.970210401806101</v>
      </c>
      <c r="U89" s="54">
        <f t="shared" si="21"/>
        <v>7.436938777663073</v>
      </c>
    </row>
    <row r="90" spans="1:21" ht="12.75">
      <c r="A90" s="34" t="s">
        <v>58</v>
      </c>
      <c r="B90" s="35" t="s">
        <v>5</v>
      </c>
      <c r="C90" s="54">
        <f aca="true" t="shared" si="22" ref="C90:U90">(C31/C20)*100</f>
        <v>22.898305324267454</v>
      </c>
      <c r="D90" s="54">
        <f t="shared" si="22"/>
        <v>24.339706469046774</v>
      </c>
      <c r="E90" s="54">
        <f t="shared" si="22"/>
        <v>15.55499877766514</v>
      </c>
      <c r="F90" s="54">
        <f t="shared" si="22"/>
        <v>17.664911538493733</v>
      </c>
      <c r="G90" s="54">
        <f t="shared" si="22"/>
        <v>19.42814415360482</v>
      </c>
      <c r="H90" s="54">
        <f t="shared" si="22"/>
        <v>2.2146087279850857</v>
      </c>
      <c r="I90" s="54">
        <f t="shared" si="22"/>
        <v>7.01742637470906</v>
      </c>
      <c r="J90" s="54">
        <f t="shared" si="22"/>
        <v>8.09336168536467</v>
      </c>
      <c r="K90" s="54">
        <f t="shared" si="22"/>
        <v>9.205402769573542</v>
      </c>
      <c r="L90" s="54">
        <f t="shared" si="22"/>
        <v>4.847651288210804</v>
      </c>
      <c r="M90" s="54">
        <f t="shared" si="22"/>
        <v>21.557818390269084</v>
      </c>
      <c r="N90" s="54">
        <f t="shared" si="22"/>
        <v>8.73882124965185</v>
      </c>
      <c r="O90" s="54">
        <f t="shared" si="22"/>
        <v>10.702842445413943</v>
      </c>
      <c r="P90" s="54">
        <f t="shared" si="22"/>
        <v>20.280417281679394</v>
      </c>
      <c r="Q90" s="54">
        <f t="shared" si="22"/>
        <v>42.93254331563903</v>
      </c>
      <c r="R90" s="54">
        <f t="shared" si="22"/>
        <v>24.432792983981283</v>
      </c>
      <c r="S90" s="54">
        <f t="shared" si="22"/>
        <v>17.926017236219423</v>
      </c>
      <c r="T90" s="54">
        <f t="shared" si="22"/>
        <v>14.05925521387387</v>
      </c>
      <c r="U90" s="54">
        <f t="shared" si="22"/>
        <v>16.160258451777164</v>
      </c>
    </row>
    <row r="91" spans="1:21" ht="12.75">
      <c r="A91" s="34" t="s">
        <v>101</v>
      </c>
      <c r="B91" s="35" t="s">
        <v>5</v>
      </c>
      <c r="C91" s="54">
        <f aca="true" t="shared" si="23" ref="C91:U91">((C31+C32)/C78)*100</f>
        <v>22.928935527733103</v>
      </c>
      <c r="D91" s="54">
        <f t="shared" si="23"/>
        <v>26.16019373880053</v>
      </c>
      <c r="E91" s="54">
        <f t="shared" si="23"/>
        <v>16.07388674586373</v>
      </c>
      <c r="F91" s="54">
        <f t="shared" si="23"/>
        <v>17.57750183614313</v>
      </c>
      <c r="G91" s="54">
        <f t="shared" si="23"/>
        <v>21.689160371254577</v>
      </c>
      <c r="H91" s="54">
        <f t="shared" si="23"/>
        <v>3.6276402635711302</v>
      </c>
      <c r="I91" s="54">
        <f t="shared" si="23"/>
        <v>9.544353358199993</v>
      </c>
      <c r="J91" s="54">
        <f t="shared" si="23"/>
        <v>8.801914522461434</v>
      </c>
      <c r="K91" s="54">
        <f t="shared" si="23"/>
        <v>9.616270283256295</v>
      </c>
      <c r="L91" s="54">
        <f t="shared" si="23"/>
        <v>5.506793682658522</v>
      </c>
      <c r="M91" s="54">
        <f t="shared" si="23"/>
        <v>20.060147007177207</v>
      </c>
      <c r="N91" s="54">
        <f t="shared" si="23"/>
        <v>12.906730196450427</v>
      </c>
      <c r="O91" s="54">
        <f t="shared" si="23"/>
        <v>11.80600627220143</v>
      </c>
      <c r="P91" s="54">
        <f t="shared" si="23"/>
        <v>23.175932764193245</v>
      </c>
      <c r="Q91" s="54">
        <f t="shared" si="23"/>
        <v>39.312145679964914</v>
      </c>
      <c r="R91" s="54">
        <f t="shared" si="23"/>
        <v>26.07203100642771</v>
      </c>
      <c r="S91" s="54">
        <f t="shared" si="23"/>
        <v>20.08366778882816</v>
      </c>
      <c r="T91" s="54">
        <f t="shared" si="23"/>
        <v>17.46225803463925</v>
      </c>
      <c r="U91" s="54">
        <f t="shared" si="23"/>
        <v>17.65765505530592</v>
      </c>
    </row>
    <row r="92" spans="1:21" ht="12.75">
      <c r="A92" s="34" t="s">
        <v>59</v>
      </c>
      <c r="B92" s="35" t="s">
        <v>5</v>
      </c>
      <c r="C92" s="54">
        <f aca="true" t="shared" si="24" ref="C92:U92">(C50/C59)*100</f>
        <v>152.66482491212236</v>
      </c>
      <c r="D92" s="54">
        <f t="shared" si="24"/>
        <v>126.29656416987476</v>
      </c>
      <c r="E92" s="54">
        <f t="shared" si="24"/>
        <v>74.4069370645112</v>
      </c>
      <c r="F92" s="54">
        <f t="shared" si="24"/>
        <v>93.08302729965605</v>
      </c>
      <c r="G92" s="54">
        <f t="shared" si="24"/>
        <v>76.44976542233866</v>
      </c>
      <c r="H92" s="54">
        <f t="shared" si="24"/>
        <v>74.28732009177926</v>
      </c>
      <c r="I92" s="54">
        <f t="shared" si="24"/>
        <v>70.37385448660457</v>
      </c>
      <c r="J92" s="54">
        <f t="shared" si="24"/>
        <v>105.73119761485526</v>
      </c>
      <c r="K92" s="54">
        <f t="shared" si="24"/>
        <v>115.16526456586283</v>
      </c>
      <c r="L92" s="54">
        <f t="shared" si="24"/>
        <v>93.7693022533575</v>
      </c>
      <c r="M92" s="54">
        <f t="shared" si="24"/>
        <v>103.07894408664839</v>
      </c>
      <c r="N92" s="54">
        <f t="shared" si="24"/>
        <v>97.23765165609709</v>
      </c>
      <c r="O92" s="54">
        <f t="shared" si="24"/>
        <v>120.71690395345604</v>
      </c>
      <c r="P92" s="54">
        <f t="shared" si="24"/>
        <v>167.9535978810026</v>
      </c>
      <c r="Q92" s="54">
        <f t="shared" si="24"/>
        <v>194.24217291516499</v>
      </c>
      <c r="R92" s="54">
        <f t="shared" si="24"/>
        <v>126.49166912944472</v>
      </c>
      <c r="S92" s="54">
        <f t="shared" si="24"/>
        <v>157.3905145435023</v>
      </c>
      <c r="T92" s="54">
        <f t="shared" si="24"/>
        <v>103.10933168170826</v>
      </c>
      <c r="U92" s="54">
        <f t="shared" si="24"/>
        <v>96.93809700259126</v>
      </c>
    </row>
    <row r="93" spans="1:21" ht="12.75">
      <c r="A93" s="34" t="s">
        <v>60</v>
      </c>
      <c r="B93" s="35" t="s">
        <v>5</v>
      </c>
      <c r="C93" s="54">
        <f aca="true" t="shared" si="25" ref="C93:U93">((C50-C46)/C59)*100</f>
        <v>52.71508466643935</v>
      </c>
      <c r="D93" s="54">
        <f t="shared" si="25"/>
        <v>41.36020858886433</v>
      </c>
      <c r="E93" s="54">
        <f t="shared" si="25"/>
        <v>24.14711682765933</v>
      </c>
      <c r="F93" s="54">
        <f t="shared" si="25"/>
        <v>27.049214287337687</v>
      </c>
      <c r="G93" s="54">
        <f t="shared" si="25"/>
        <v>21.891700516587203</v>
      </c>
      <c r="H93" s="54">
        <f t="shared" si="25"/>
        <v>24.998097444729904</v>
      </c>
      <c r="I93" s="54">
        <f t="shared" si="25"/>
        <v>27.05293214924546</v>
      </c>
      <c r="J93" s="54">
        <f t="shared" si="25"/>
        <v>51.620500617978905</v>
      </c>
      <c r="K93" s="54">
        <f t="shared" si="25"/>
        <v>51.243552106119004</v>
      </c>
      <c r="L93" s="54">
        <f t="shared" si="25"/>
        <v>64.75990684628388</v>
      </c>
      <c r="M93" s="54">
        <f t="shared" si="25"/>
        <v>50.63456179918495</v>
      </c>
      <c r="N93" s="54">
        <f t="shared" si="25"/>
        <v>54.095054804576215</v>
      </c>
      <c r="O93" s="54">
        <f t="shared" si="25"/>
        <v>67.51738845535236</v>
      </c>
      <c r="P93" s="54">
        <f t="shared" si="25"/>
        <v>63.51462533313713</v>
      </c>
      <c r="Q93" s="54">
        <f t="shared" si="25"/>
        <v>71.85778094115022</v>
      </c>
      <c r="R93" s="54">
        <f t="shared" si="25"/>
        <v>21.98053998427952</v>
      </c>
      <c r="S93" s="54">
        <f t="shared" si="25"/>
        <v>58.310357844580395</v>
      </c>
      <c r="T93" s="54">
        <f t="shared" si="25"/>
        <v>43.96720590259344</v>
      </c>
      <c r="U93" s="54">
        <f t="shared" si="25"/>
        <v>26.513349587360146</v>
      </c>
    </row>
    <row r="94" spans="1:21" ht="12.75">
      <c r="A94" s="34" t="s">
        <v>61</v>
      </c>
      <c r="B94" s="35" t="s">
        <v>5</v>
      </c>
      <c r="C94" s="54">
        <f aca="true" t="shared" si="26" ref="C94:U94">((C31+C32)/C33)*100</f>
        <v>369.4960730463088</v>
      </c>
      <c r="D94" s="54">
        <f t="shared" si="26"/>
        <v>544.7707507502091</v>
      </c>
      <c r="E94" s="54">
        <f t="shared" si="26"/>
        <v>331.46962990454256</v>
      </c>
      <c r="F94" s="54">
        <f t="shared" si="26"/>
        <v>329.44546238752775</v>
      </c>
      <c r="G94" s="54">
        <f t="shared" si="26"/>
        <v>362.5325858087379</v>
      </c>
      <c r="H94" s="54">
        <f t="shared" si="26"/>
        <v>35.83472448657496</v>
      </c>
      <c r="I94" s="54">
        <f t="shared" si="26"/>
        <v>84.86206808878492</v>
      </c>
      <c r="J94" s="54">
        <f t="shared" si="26"/>
        <v>77.98053648530687</v>
      </c>
      <c r="K94" s="54">
        <f t="shared" si="26"/>
        <v>115.85161323588878</v>
      </c>
      <c r="L94" s="54">
        <f t="shared" si="26"/>
        <v>43.83367659005707</v>
      </c>
      <c r="M94" s="54">
        <f t="shared" si="26"/>
        <v>267.00228079538425</v>
      </c>
      <c r="N94" s="54">
        <f t="shared" si="26"/>
        <v>225.63596889267413</v>
      </c>
      <c r="O94" s="54">
        <f t="shared" si="26"/>
        <v>187.63758936846597</v>
      </c>
      <c r="P94" s="54">
        <f t="shared" si="26"/>
        <v>365.1139529369925</v>
      </c>
      <c r="Q94" s="54">
        <f t="shared" si="26"/>
        <v>507.12035652796186</v>
      </c>
      <c r="R94" s="54">
        <f t="shared" si="26"/>
        <v>188.20318082762938</v>
      </c>
      <c r="S94" s="54">
        <f t="shared" si="26"/>
        <v>114.4801873784728</v>
      </c>
      <c r="T94" s="54">
        <f t="shared" si="26"/>
        <v>76.21945749218335</v>
      </c>
      <c r="U94" s="54">
        <f t="shared" si="26"/>
        <v>73.96662189090542</v>
      </c>
    </row>
    <row r="95" spans="1:21" ht="12.75">
      <c r="A95" s="34" t="s">
        <v>62</v>
      </c>
      <c r="B95" s="35" t="s">
        <v>5</v>
      </c>
      <c r="C95" s="54">
        <f aca="true" t="shared" si="27" ref="C95:U95">(C53/C61)*100</f>
        <v>51.47364149163206</v>
      </c>
      <c r="D95" s="54">
        <f t="shared" si="27"/>
        <v>31.2245468217943</v>
      </c>
      <c r="E95" s="54">
        <f t="shared" si="27"/>
        <v>17.052114537643465</v>
      </c>
      <c r="F95" s="54">
        <f t="shared" si="27"/>
        <v>22.91418491512342</v>
      </c>
      <c r="G95" s="54">
        <f t="shared" si="27"/>
        <v>21.719298879639158</v>
      </c>
      <c r="H95" s="54">
        <f t="shared" si="27"/>
        <v>15.352047394982632</v>
      </c>
      <c r="I95" s="54">
        <f t="shared" si="27"/>
        <v>-10.650371482755697</v>
      </c>
      <c r="J95" s="54">
        <f t="shared" si="27"/>
        <v>18.308458731448372</v>
      </c>
      <c r="K95" s="54">
        <f t="shared" si="27"/>
        <v>22.931525924996997</v>
      </c>
      <c r="L95" s="54">
        <f t="shared" si="27"/>
        <v>5.214659145990364</v>
      </c>
      <c r="M95" s="54">
        <f t="shared" si="27"/>
        <v>10.56528553024707</v>
      </c>
      <c r="N95" s="54">
        <f t="shared" si="27"/>
        <v>5.973994915439284</v>
      </c>
      <c r="O95" s="54">
        <f t="shared" si="27"/>
        <v>19.45162667347467</v>
      </c>
      <c r="P95" s="54">
        <f t="shared" si="27"/>
        <v>43.2197534262804</v>
      </c>
      <c r="Q95" s="54">
        <f t="shared" si="27"/>
        <v>38.46595204467087</v>
      </c>
      <c r="R95" s="54">
        <f t="shared" si="27"/>
        <v>17.97386937783665</v>
      </c>
      <c r="S95" s="54">
        <f t="shared" si="27"/>
        <v>21.559922022417204</v>
      </c>
      <c r="T95" s="54">
        <f t="shared" si="27"/>
        <v>-1.6259937558263338</v>
      </c>
      <c r="U95" s="54">
        <f t="shared" si="27"/>
        <v>-13.024481588931284</v>
      </c>
    </row>
    <row r="96" spans="1:21" ht="12.75">
      <c r="A96" s="34" t="s">
        <v>63</v>
      </c>
      <c r="B96" s="35" t="s">
        <v>5</v>
      </c>
      <c r="C96" s="54">
        <f aca="true" t="shared" si="28" ref="C96:U96">(C59/C61)*100</f>
        <v>24.416161402340872</v>
      </c>
      <c r="D96" s="54">
        <f t="shared" si="28"/>
        <v>34.37732929038504</v>
      </c>
      <c r="E96" s="54">
        <f t="shared" si="28"/>
        <v>46.21860576808554</v>
      </c>
      <c r="F96" s="54">
        <f t="shared" si="28"/>
        <v>35.04108534106074</v>
      </c>
      <c r="G96" s="54">
        <f t="shared" si="28"/>
        <v>42.53393454226141</v>
      </c>
      <c r="H96" s="54">
        <f t="shared" si="28"/>
        <v>46.89870000590523</v>
      </c>
      <c r="I96" s="54">
        <f t="shared" si="28"/>
        <v>65.16616700672462</v>
      </c>
      <c r="J96" s="54">
        <f t="shared" si="28"/>
        <v>43.24618227112977</v>
      </c>
      <c r="K96" s="54">
        <f t="shared" si="28"/>
        <v>42.30428306600457</v>
      </c>
      <c r="L96" s="54">
        <f t="shared" si="28"/>
        <v>70.16460772514517</v>
      </c>
      <c r="M96" s="54">
        <f t="shared" si="28"/>
        <v>61.65340296599332</v>
      </c>
      <c r="N96" s="54">
        <f t="shared" si="28"/>
        <v>56.80092055850451</v>
      </c>
      <c r="O96" s="54">
        <f t="shared" si="28"/>
        <v>48.175843925303596</v>
      </c>
      <c r="P96" s="54">
        <f t="shared" si="28"/>
        <v>26.176672703124403</v>
      </c>
      <c r="Q96" s="54">
        <f t="shared" si="28"/>
        <v>25.67758806790153</v>
      </c>
      <c r="R96" s="54">
        <f t="shared" si="28"/>
        <v>29.488110638911518</v>
      </c>
      <c r="S96" s="54">
        <f t="shared" si="28"/>
        <v>26.929754203949262</v>
      </c>
      <c r="T96" s="54">
        <f t="shared" si="28"/>
        <v>37.69825170318019</v>
      </c>
      <c r="U96" s="54">
        <f t="shared" si="28"/>
        <v>36.19938887850667</v>
      </c>
    </row>
    <row r="97" spans="1:21" ht="12.75">
      <c r="A97" s="36" t="s">
        <v>64</v>
      </c>
      <c r="B97" s="37" t="s">
        <v>5</v>
      </c>
      <c r="C97" s="57">
        <f aca="true" t="shared" si="29" ref="C97:U97">((C55+C54)/C61)*100</f>
        <v>24.11019710602707</v>
      </c>
      <c r="D97" s="57">
        <f t="shared" si="29"/>
        <v>34.39812388782067</v>
      </c>
      <c r="E97" s="57">
        <f t="shared" si="29"/>
        <v>36.72927969427099</v>
      </c>
      <c r="F97" s="57">
        <f t="shared" si="29"/>
        <v>42.04472974381584</v>
      </c>
      <c r="G97" s="57">
        <f t="shared" si="29"/>
        <v>35.746766578099425</v>
      </c>
      <c r="H97" s="57">
        <f t="shared" si="29"/>
        <v>37.74925259911214</v>
      </c>
      <c r="I97" s="57">
        <f t="shared" si="29"/>
        <v>45.484204476031074</v>
      </c>
      <c r="J97" s="57">
        <f t="shared" si="29"/>
        <v>38.445358997421856</v>
      </c>
      <c r="K97" s="57">
        <f t="shared" si="29"/>
        <v>34.76419100899844</v>
      </c>
      <c r="L97" s="57">
        <f t="shared" si="29"/>
        <v>24.620733128864465</v>
      </c>
      <c r="M97" s="57">
        <f t="shared" si="29"/>
        <v>27.78131150375961</v>
      </c>
      <c r="N97" s="57">
        <f t="shared" si="29"/>
        <v>37.22508452605621</v>
      </c>
      <c r="O97" s="57">
        <f t="shared" si="29"/>
        <v>32.37252940122174</v>
      </c>
      <c r="P97" s="57">
        <f t="shared" si="29"/>
        <v>30.60357387059519</v>
      </c>
      <c r="Q97" s="57">
        <f t="shared" si="29"/>
        <v>35.8564598874276</v>
      </c>
      <c r="R97" s="57">
        <f t="shared" si="29"/>
        <v>52.538019983251836</v>
      </c>
      <c r="S97" s="57">
        <f t="shared" si="29"/>
        <v>51.51032377363352</v>
      </c>
      <c r="T97" s="57">
        <f t="shared" si="29"/>
        <v>63.92774205264614</v>
      </c>
      <c r="U97" s="57">
        <f t="shared" si="29"/>
        <v>76.82509271042461</v>
      </c>
    </row>
    <row r="98" spans="1:21" ht="12.75">
      <c r="A98" s="12"/>
      <c r="B98" s="8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</row>
    <row r="99" spans="1:12" ht="15">
      <c r="A99" s="7" t="s">
        <v>103</v>
      </c>
      <c r="B99" s="13"/>
      <c r="L99" s="10"/>
    </row>
    <row r="100" spans="1:12" ht="14.25">
      <c r="A100" s="14" t="s">
        <v>7</v>
      </c>
      <c r="B100" s="13"/>
      <c r="L100" s="10"/>
    </row>
    <row r="101" spans="1:21" ht="12.75">
      <c r="A101" s="32"/>
      <c r="B101" s="38"/>
      <c r="C101" s="41">
        <v>2008</v>
      </c>
      <c r="D101" s="41">
        <v>2007</v>
      </c>
      <c r="E101" s="41">
        <v>2006</v>
      </c>
      <c r="F101" s="41">
        <v>2005</v>
      </c>
      <c r="G101" s="41">
        <v>2004</v>
      </c>
      <c r="H101" s="41">
        <v>2003</v>
      </c>
      <c r="I101" s="41">
        <v>2002</v>
      </c>
      <c r="J101" s="41">
        <v>2001</v>
      </c>
      <c r="K101" s="41">
        <v>2000</v>
      </c>
      <c r="L101" s="41">
        <v>1999</v>
      </c>
      <c r="M101" s="41">
        <v>1998</v>
      </c>
      <c r="N101" s="41">
        <v>1997</v>
      </c>
      <c r="O101" s="41">
        <v>1996</v>
      </c>
      <c r="P101" s="41">
        <v>1995</v>
      </c>
      <c r="Q101" s="41">
        <v>1994</v>
      </c>
      <c r="R101" s="41">
        <v>1993</v>
      </c>
      <c r="S101" s="41">
        <v>1992</v>
      </c>
      <c r="T101" s="41">
        <v>1991</v>
      </c>
      <c r="U101" s="41">
        <v>1990</v>
      </c>
    </row>
    <row r="102" spans="1:21" ht="12.75">
      <c r="A102" s="34" t="s">
        <v>110</v>
      </c>
      <c r="B102" s="35" t="s">
        <v>9</v>
      </c>
      <c r="C102" s="56">
        <f aca="true" t="shared" si="30" ref="C102:U102">C21/(C68+C69)</f>
        <v>0.9127843385092024</v>
      </c>
      <c r="D102" s="56">
        <f t="shared" si="30"/>
        <v>1.1073425272610637</v>
      </c>
      <c r="E102" s="56">
        <f t="shared" si="30"/>
        <v>0.8826309856802905</v>
      </c>
      <c r="F102" s="56">
        <f t="shared" si="30"/>
        <v>0.942958006887619</v>
      </c>
      <c r="G102" s="56">
        <f t="shared" si="30"/>
        <v>0.9249183294663573</v>
      </c>
      <c r="H102" s="56">
        <f t="shared" si="30"/>
        <v>1.0052462801436635</v>
      </c>
      <c r="I102" s="56">
        <f t="shared" si="30"/>
        <v>1.3390115665919395</v>
      </c>
      <c r="J102" s="56">
        <f t="shared" si="30"/>
        <v>1.0003898739230233</v>
      </c>
      <c r="K102" s="56">
        <f t="shared" si="30"/>
        <v>1.5248230269939163</v>
      </c>
      <c r="L102" s="56">
        <f t="shared" si="30"/>
        <v>1.8544513753194047</v>
      </c>
      <c r="M102" s="56">
        <f t="shared" si="30"/>
        <v>1.5816647091715346</v>
      </c>
      <c r="N102" s="56">
        <f t="shared" si="30"/>
        <v>1.5104922255555624</v>
      </c>
      <c r="O102" s="56">
        <f t="shared" si="30"/>
        <v>0.935568875799014</v>
      </c>
      <c r="P102" s="56">
        <f t="shared" si="30"/>
        <v>0.9072607338755437</v>
      </c>
      <c r="Q102" s="56">
        <f t="shared" si="30"/>
        <v>0.9441583511863164</v>
      </c>
      <c r="R102" s="56">
        <f t="shared" si="30"/>
        <v>1.5661784526911673</v>
      </c>
      <c r="S102" s="56">
        <f t="shared" si="30"/>
        <v>1.408134236552874</v>
      </c>
      <c r="T102" s="56">
        <f t="shared" si="30"/>
        <v>0.765974355119311</v>
      </c>
      <c r="U102" s="56">
        <f t="shared" si="30"/>
        <v>0.8451565596512088</v>
      </c>
    </row>
    <row r="103" spans="1:21" ht="12.75">
      <c r="A103" s="34" t="s">
        <v>111</v>
      </c>
      <c r="B103" s="35" t="s">
        <v>9</v>
      </c>
      <c r="C103" s="56">
        <f aca="true" t="shared" si="31" ref="C103:U103">C22/(C68+C69)</f>
        <v>0.8314772992301668</v>
      </c>
      <c r="D103" s="56">
        <f t="shared" si="31"/>
        <v>0.745919362228534</v>
      </c>
      <c r="E103" s="56">
        <f t="shared" si="31"/>
        <v>0.8340871707093057</v>
      </c>
      <c r="F103" s="56">
        <f t="shared" si="31"/>
        <v>0.5737781244101147</v>
      </c>
      <c r="G103" s="56">
        <f t="shared" si="31"/>
        <v>0.5054519721577726</v>
      </c>
      <c r="H103" s="56">
        <f t="shared" si="31"/>
        <v>0.6727444843509492</v>
      </c>
      <c r="I103" s="56">
        <f t="shared" si="31"/>
        <v>1.0500289528312619</v>
      </c>
      <c r="J103" s="56">
        <f t="shared" si="31"/>
        <v>0.7767991750108113</v>
      </c>
      <c r="K103" s="56">
        <f t="shared" si="31"/>
        <v>0.8761672281707854</v>
      </c>
      <c r="L103" s="56">
        <f t="shared" si="31"/>
        <v>0.9701518112129867</v>
      </c>
      <c r="M103" s="56">
        <f t="shared" si="31"/>
        <v>1.0097667339906715</v>
      </c>
      <c r="N103" s="56">
        <f t="shared" si="31"/>
        <v>0.7474810238690724</v>
      </c>
      <c r="O103" s="56">
        <f t="shared" si="31"/>
        <v>0.6317019531763413</v>
      </c>
      <c r="P103" s="56">
        <f t="shared" si="31"/>
        <v>0.8798653705855333</v>
      </c>
      <c r="Q103" s="56">
        <f t="shared" si="31"/>
        <v>1.0675759276868262</v>
      </c>
      <c r="R103" s="56">
        <f t="shared" si="31"/>
        <v>1.2342292067665794</v>
      </c>
      <c r="S103" s="56">
        <f t="shared" si="31"/>
        <v>1.6665108693892747</v>
      </c>
      <c r="T103" s="56">
        <f t="shared" si="31"/>
        <v>1.651753688867888</v>
      </c>
      <c r="U103" s="56">
        <f t="shared" si="31"/>
        <v>1.4867241379310345</v>
      </c>
    </row>
    <row r="104" spans="1:21" ht="12.75">
      <c r="A104" s="34" t="s">
        <v>112</v>
      </c>
      <c r="B104" s="35" t="s">
        <v>9</v>
      </c>
      <c r="C104" s="56">
        <f aca="true" t="shared" si="32" ref="C104:U104">C23/(C68+C69)</f>
        <v>0.10759438538676272</v>
      </c>
      <c r="D104" s="56">
        <f t="shared" si="32"/>
        <v>0.12351513485445492</v>
      </c>
      <c r="E104" s="56">
        <f t="shared" si="32"/>
        <v>0.1674821525487413</v>
      </c>
      <c r="F104" s="56">
        <f t="shared" si="32"/>
        <v>0.14816493919007895</v>
      </c>
      <c r="G104" s="56">
        <f t="shared" si="32"/>
        <v>0.15858561484918793</v>
      </c>
      <c r="H104" s="56">
        <f t="shared" si="32"/>
        <v>0.16294766546947154</v>
      </c>
      <c r="I104" s="56">
        <f t="shared" si="32"/>
        <v>0.2194042987042646</v>
      </c>
      <c r="J104" s="56">
        <f t="shared" si="32"/>
        <v>0.18622068460796382</v>
      </c>
      <c r="K104" s="56">
        <f t="shared" si="32"/>
        <v>0.25144870097692557</v>
      </c>
      <c r="L104" s="56">
        <f t="shared" si="32"/>
        <v>0.15554035773335337</v>
      </c>
      <c r="M104" s="56">
        <f t="shared" si="32"/>
        <v>0.23435062583668873</v>
      </c>
      <c r="N104" s="56">
        <f t="shared" si="32"/>
        <v>0.16216561780793723</v>
      </c>
      <c r="O104" s="56">
        <f t="shared" si="32"/>
        <v>0.17438823244112797</v>
      </c>
      <c r="P104" s="56">
        <f t="shared" si="32"/>
        <v>0.26723060606879406</v>
      </c>
      <c r="Q104" s="56">
        <f t="shared" si="32"/>
        <v>0.36180359045447774</v>
      </c>
      <c r="R104" s="56">
        <f t="shared" si="32"/>
        <v>0.5500848896434635</v>
      </c>
      <c r="S104" s="56">
        <f t="shared" si="32"/>
        <v>0.30597573609155215</v>
      </c>
      <c r="T104" s="56">
        <f t="shared" si="32"/>
        <v>0.4796832283462151</v>
      </c>
      <c r="U104" s="56">
        <f t="shared" si="32"/>
        <v>0.3115774871185097</v>
      </c>
    </row>
    <row r="105" spans="1:21" ht="14.25">
      <c r="A105" s="34" t="s">
        <v>113</v>
      </c>
      <c r="B105" s="35" t="s">
        <v>9</v>
      </c>
      <c r="C105" s="56">
        <f aca="true" t="shared" si="33" ref="C105:N105">C24/(C68+C69)</f>
        <v>0.8537739311310896</v>
      </c>
      <c r="D105" s="56">
        <f t="shared" si="33"/>
        <v>0.6832742295122031</v>
      </c>
      <c r="E105" s="56">
        <f t="shared" si="33"/>
        <v>0.8016958209827579</v>
      </c>
      <c r="F105" s="56">
        <f t="shared" si="33"/>
        <v>0.7065859645703881</v>
      </c>
      <c r="G105" s="56">
        <f t="shared" si="33"/>
        <v>0.6928640371229698</v>
      </c>
      <c r="H105" s="56">
        <f t="shared" si="33"/>
        <v>0.8594915341200615</v>
      </c>
      <c r="I105" s="56">
        <f t="shared" si="33"/>
        <v>1.1749401057013555</v>
      </c>
      <c r="J105" s="56">
        <f t="shared" si="33"/>
        <v>0.6912744087023053</v>
      </c>
      <c r="K105" s="56">
        <f t="shared" si="33"/>
        <v>1.1045466061985578</v>
      </c>
      <c r="L105" s="56">
        <f t="shared" si="33"/>
        <v>0.8804719675334436</v>
      </c>
      <c r="M105" s="56">
        <f t="shared" si="33"/>
        <v>0.9272676047087048</v>
      </c>
      <c r="N105" s="56">
        <f t="shared" si="33"/>
        <v>0.6012470919897962</v>
      </c>
      <c r="O105" s="56"/>
      <c r="P105" s="56"/>
      <c r="Q105" s="56"/>
      <c r="R105" s="56"/>
      <c r="S105" s="56"/>
      <c r="T105" s="56"/>
      <c r="U105" s="56"/>
    </row>
    <row r="106" spans="1:21" ht="12.75">
      <c r="A106" s="34" t="s">
        <v>114</v>
      </c>
      <c r="B106" s="35" t="s">
        <v>9</v>
      </c>
      <c r="C106" s="56">
        <f aca="true" t="shared" si="34" ref="C106:U106">C26/(C68+C69)</f>
        <v>1.1248617289658671</v>
      </c>
      <c r="D106" s="56">
        <f t="shared" si="34"/>
        <v>1.1223622590793831</v>
      </c>
      <c r="E106" s="56">
        <f t="shared" si="34"/>
        <v>1.401694986014278</v>
      </c>
      <c r="F106" s="56">
        <f t="shared" si="34"/>
        <v>0.956946877597789</v>
      </c>
      <c r="G106" s="56">
        <f t="shared" si="34"/>
        <v>0.8326747099767982</v>
      </c>
      <c r="H106" s="56">
        <f t="shared" si="34"/>
        <v>1.0212119035402771</v>
      </c>
      <c r="I106" s="56">
        <f t="shared" si="34"/>
        <v>1.844526289769515</v>
      </c>
      <c r="J106" s="56">
        <f t="shared" si="34"/>
        <v>1.283607997072619</v>
      </c>
      <c r="K106" s="56">
        <f t="shared" si="34"/>
        <v>1.7377584131496768</v>
      </c>
      <c r="L106" s="56">
        <f t="shared" si="34"/>
        <v>1.1790913873440554</v>
      </c>
      <c r="M106" s="56">
        <f t="shared" si="34"/>
        <v>1.3911853086749444</v>
      </c>
      <c r="N106" s="56">
        <f t="shared" si="34"/>
        <v>1.0439499354468513</v>
      </c>
      <c r="O106" s="56">
        <f t="shared" si="34"/>
        <v>1.1783182801829704</v>
      </c>
      <c r="P106" s="56">
        <f t="shared" si="34"/>
        <v>2.3203933502661513</v>
      </c>
      <c r="Q106" s="56">
        <f t="shared" si="34"/>
        <v>1.832705614810911</v>
      </c>
      <c r="R106" s="56">
        <f t="shared" si="34"/>
        <v>2.5308558483998658</v>
      </c>
      <c r="S106" s="56">
        <f t="shared" si="34"/>
        <v>2.7944831577073117</v>
      </c>
      <c r="T106" s="56">
        <f t="shared" si="34"/>
        <v>2.357595431909743</v>
      </c>
      <c r="U106" s="56">
        <f t="shared" si="34"/>
        <v>1.8350455806579469</v>
      </c>
    </row>
    <row r="107" spans="1:21" ht="12.75">
      <c r="A107" s="34" t="s">
        <v>115</v>
      </c>
      <c r="B107" s="35" t="s">
        <v>9</v>
      </c>
      <c r="C107" s="56">
        <f aca="true" t="shared" si="35" ref="C107:U107">C27/(C68+C69)</f>
        <v>0.5795282103401407</v>
      </c>
      <c r="D107" s="56">
        <f t="shared" si="35"/>
        <v>0.6279284339778239</v>
      </c>
      <c r="E107" s="56">
        <f t="shared" si="35"/>
        <v>0.694429507786081</v>
      </c>
      <c r="F107" s="56">
        <f t="shared" si="35"/>
        <v>0.5329648847218718</v>
      </c>
      <c r="G107" s="56">
        <f t="shared" si="35"/>
        <v>0.5505243619489559</v>
      </c>
      <c r="H107" s="56">
        <f t="shared" si="35"/>
        <v>0.6412365315546434</v>
      </c>
      <c r="I107" s="56">
        <f t="shared" si="35"/>
        <v>0.7829418642544154</v>
      </c>
      <c r="J107" s="56">
        <f t="shared" si="35"/>
        <v>0.5955091314327534</v>
      </c>
      <c r="K107" s="56">
        <f t="shared" si="35"/>
        <v>0.7822914048660072</v>
      </c>
      <c r="L107" s="56">
        <f t="shared" si="35"/>
        <v>0.4083503682549226</v>
      </c>
      <c r="M107" s="56">
        <f t="shared" si="35"/>
        <v>0.46551654104992607</v>
      </c>
      <c r="N107" s="56">
        <f t="shared" si="35"/>
        <v>0.4161845970573743</v>
      </c>
      <c r="O107" s="56">
        <f t="shared" si="35"/>
        <v>0.47623737266219546</v>
      </c>
      <c r="P107" s="56">
        <f t="shared" si="35"/>
        <v>1.0584199113729094</v>
      </c>
      <c r="Q107" s="56">
        <f t="shared" si="35"/>
        <v>0.8619425000286411</v>
      </c>
      <c r="R107" s="56">
        <f t="shared" si="35"/>
        <v>1.32050924327622</v>
      </c>
      <c r="S107" s="56">
        <f t="shared" si="35"/>
        <v>1.0118527331293805</v>
      </c>
      <c r="T107" s="56">
        <f t="shared" si="35"/>
        <v>1.6767726356420272</v>
      </c>
      <c r="U107" s="56">
        <f t="shared" si="35"/>
        <v>1.2556183115338881</v>
      </c>
    </row>
    <row r="108" spans="1:21" ht="12.75">
      <c r="A108" s="34" t="s">
        <v>116</v>
      </c>
      <c r="B108" s="35" t="s">
        <v>9</v>
      </c>
      <c r="C108" s="56">
        <f aca="true" t="shared" si="36" ref="C108:U108">C28/(C68+C69)</f>
        <v>0.45772936757846977</v>
      </c>
      <c r="D108" s="56">
        <f t="shared" si="36"/>
        <v>0.3224249671645436</v>
      </c>
      <c r="E108" s="56">
        <f t="shared" si="36"/>
        <v>0.42672400116895587</v>
      </c>
      <c r="F108" s="56">
        <f t="shared" si="36"/>
        <v>0.3238750541726275</v>
      </c>
      <c r="G108" s="56">
        <f t="shared" si="36"/>
        <v>0.252292343387471</v>
      </c>
      <c r="H108" s="56">
        <f t="shared" si="36"/>
        <v>0.3226413545407901</v>
      </c>
      <c r="I108" s="56">
        <f t="shared" si="36"/>
        <v>0.37806068205514637</v>
      </c>
      <c r="J108" s="56">
        <f t="shared" si="36"/>
        <v>0.33054123282658593</v>
      </c>
      <c r="K108" s="56">
        <f t="shared" si="36"/>
        <v>0.35626393373064286</v>
      </c>
      <c r="L108" s="56">
        <f t="shared" si="36"/>
        <v>0.27801367803998195</v>
      </c>
      <c r="M108" s="56">
        <f t="shared" si="36"/>
        <v>0.36283749506305035</v>
      </c>
      <c r="N108" s="56">
        <f t="shared" si="36"/>
        <v>0.3127155669762307</v>
      </c>
      <c r="O108" s="56">
        <f t="shared" si="36"/>
        <v>0.3088364059778192</v>
      </c>
      <c r="P108" s="56">
        <f t="shared" si="36"/>
        <v>0.4952224458915399</v>
      </c>
      <c r="Q108" s="56">
        <f t="shared" si="36"/>
        <v>0.36890516342639795</v>
      </c>
      <c r="R108" s="56">
        <f t="shared" si="36"/>
        <v>0.8274517500508392</v>
      </c>
      <c r="S108" s="56">
        <f t="shared" si="36"/>
        <v>0.6944248854788844</v>
      </c>
      <c r="T108" s="56">
        <f t="shared" si="36"/>
        <v>0.6337274057800701</v>
      </c>
      <c r="U108" s="56">
        <f t="shared" si="36"/>
        <v>0.4607669441141498</v>
      </c>
    </row>
    <row r="109" spans="1:21" ht="12.75">
      <c r="A109" s="34" t="s">
        <v>117</v>
      </c>
      <c r="B109" s="35" t="s">
        <v>9</v>
      </c>
      <c r="C109" s="56">
        <f aca="true" t="shared" si="37" ref="C109:U109">C29/(C68+C69)</f>
        <v>1.3006111258325384</v>
      </c>
      <c r="D109" s="56">
        <f t="shared" si="37"/>
        <v>1.487761599315798</v>
      </c>
      <c r="E109" s="56">
        <f t="shared" si="37"/>
        <v>1.671652820106041</v>
      </c>
      <c r="F109" s="56">
        <f t="shared" si="37"/>
        <v>1.063551270034699</v>
      </c>
      <c r="G109" s="56">
        <f t="shared" si="37"/>
        <v>0.9758180974477958</v>
      </c>
      <c r="H109" s="56">
        <f t="shared" si="37"/>
        <v>1.6291205746536686</v>
      </c>
      <c r="I109" s="56">
        <f t="shared" si="37"/>
        <v>2.1339382778667795</v>
      </c>
      <c r="J109" s="56">
        <f t="shared" si="37"/>
        <v>1.2896503775656165</v>
      </c>
      <c r="K109" s="56">
        <f t="shared" si="37"/>
        <v>1.731435513855127</v>
      </c>
      <c r="L109" s="56">
        <f t="shared" si="37"/>
        <v>1.2850135277318504</v>
      </c>
      <c r="M109" s="56">
        <f t="shared" si="37"/>
        <v>1.1232158922677646</v>
      </c>
      <c r="N109" s="56">
        <f t="shared" si="37"/>
        <v>2.567821346821927</v>
      </c>
      <c r="O109" s="56">
        <f t="shared" si="37"/>
        <v>3.44863355405528</v>
      </c>
      <c r="P109" s="56">
        <f t="shared" si="37"/>
        <v>2.7822117593017914</v>
      </c>
      <c r="Q109" s="56">
        <f t="shared" si="37"/>
        <v>3.01247751669779</v>
      </c>
      <c r="R109" s="56">
        <f t="shared" si="37"/>
        <v>3.184357132385281</v>
      </c>
      <c r="S109" s="56">
        <f t="shared" si="37"/>
        <v>2.130964810048722</v>
      </c>
      <c r="T109" s="56">
        <f t="shared" si="37"/>
        <v>3.5140144762559333</v>
      </c>
      <c r="U109" s="56">
        <f t="shared" si="37"/>
        <v>3.440388426476417</v>
      </c>
    </row>
    <row r="110" spans="1:21" ht="12.75">
      <c r="A110" s="34" t="s">
        <v>118</v>
      </c>
      <c r="B110" s="35" t="s">
        <v>9</v>
      </c>
      <c r="C110" s="56">
        <f aca="true" t="shared" si="38" ref="C110:U110">(C33-C32)/(C68+C69)</f>
        <v>0.41900706255279446</v>
      </c>
      <c r="D110" s="56">
        <f t="shared" si="38"/>
        <v>0.2909636824582286</v>
      </c>
      <c r="E110" s="56">
        <f t="shared" si="38"/>
        <v>0.3637419112428506</v>
      </c>
      <c r="F110" s="56">
        <f t="shared" si="38"/>
        <v>0.30684680857482877</v>
      </c>
      <c r="G110" s="56">
        <f t="shared" si="38"/>
        <v>0.3053146171693735</v>
      </c>
      <c r="H110" s="56">
        <f t="shared" si="38"/>
        <v>0.5366936890713186</v>
      </c>
      <c r="I110" s="56">
        <f t="shared" si="38"/>
        <v>0.8043857765902033</v>
      </c>
      <c r="J110" s="56">
        <f t="shared" si="38"/>
        <v>0.6741179601476996</v>
      </c>
      <c r="K110" s="56">
        <f t="shared" si="38"/>
        <v>0.7080670386059096</v>
      </c>
      <c r="L110" s="56">
        <f t="shared" si="38"/>
        <v>0.8766195701187435</v>
      </c>
      <c r="M110" s="56">
        <f t="shared" si="38"/>
        <v>0.596412036736955</v>
      </c>
      <c r="N110" s="56">
        <f t="shared" si="38"/>
        <v>0.10045187204131402</v>
      </c>
      <c r="O110" s="56">
        <f t="shared" si="38"/>
        <v>0.4098560340024102</v>
      </c>
      <c r="P110" s="56">
        <f t="shared" si="38"/>
        <v>0.5887351725256019</v>
      </c>
      <c r="Q110" s="56">
        <f t="shared" si="38"/>
        <v>0.9450104253783496</v>
      </c>
      <c r="R110" s="56">
        <f t="shared" si="38"/>
        <v>1.8495230573513486</v>
      </c>
      <c r="S110" s="56">
        <f t="shared" si="38"/>
        <v>1.8162745431295424</v>
      </c>
      <c r="T110" s="56">
        <f t="shared" si="38"/>
        <v>2.6587985137137826</v>
      </c>
      <c r="U110" s="56">
        <f t="shared" si="38"/>
        <v>2.488769322235434</v>
      </c>
    </row>
    <row r="111" spans="1:21" ht="12.75">
      <c r="A111" s="40" t="s">
        <v>104</v>
      </c>
      <c r="B111" s="37" t="s">
        <v>9</v>
      </c>
      <c r="C111" s="58">
        <f aca="true" t="shared" si="39" ref="C111:U111">SUM(C102:C110)</f>
        <v>6.587367449527031</v>
      </c>
      <c r="D111" s="58">
        <f t="shared" si="39"/>
        <v>6.511492195852033</v>
      </c>
      <c r="E111" s="58">
        <f t="shared" si="39"/>
        <v>7.244139356239302</v>
      </c>
      <c r="F111" s="58">
        <f t="shared" si="39"/>
        <v>5.555671930160017</v>
      </c>
      <c r="G111" s="58">
        <f t="shared" si="39"/>
        <v>5.198444083526682</v>
      </c>
      <c r="H111" s="58">
        <f t="shared" si="39"/>
        <v>6.851334017444843</v>
      </c>
      <c r="I111" s="58">
        <f t="shared" si="39"/>
        <v>9.727237814364882</v>
      </c>
      <c r="J111" s="58">
        <f t="shared" si="39"/>
        <v>6.828110841289379</v>
      </c>
      <c r="K111" s="58">
        <f t="shared" si="39"/>
        <v>9.072801866547548</v>
      </c>
      <c r="L111" s="58">
        <f t="shared" si="39"/>
        <v>7.887704043288743</v>
      </c>
      <c r="M111" s="58">
        <f t="shared" si="39"/>
        <v>7.692216947500239</v>
      </c>
      <c r="N111" s="58">
        <f t="shared" si="39"/>
        <v>7.462509277566067</v>
      </c>
      <c r="O111" s="58">
        <f t="shared" si="39"/>
        <v>7.563540708297158</v>
      </c>
      <c r="P111" s="58">
        <f t="shared" si="39"/>
        <v>9.299339349887866</v>
      </c>
      <c r="Q111" s="58">
        <f t="shared" si="39"/>
        <v>9.394579089669708</v>
      </c>
      <c r="R111" s="58">
        <f t="shared" si="39"/>
        <v>13.063189580564764</v>
      </c>
      <c r="S111" s="58">
        <f t="shared" si="39"/>
        <v>11.828620971527544</v>
      </c>
      <c r="T111" s="58">
        <f t="shared" si="39"/>
        <v>13.73831973563497</v>
      </c>
      <c r="U111" s="58">
        <f t="shared" si="39"/>
        <v>12.12404676971859</v>
      </c>
    </row>
    <row r="112" ht="12.75">
      <c r="A112" s="16" t="s">
        <v>28</v>
      </c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  <ignoredErrors>
    <ignoredError sqref="C20 M20 L20 K20 J20 I20 H20 G20 F20 E20 D20 U20:V20 T20 S20 R20 Q20 P20 O20 N20 C59:U60 C44:U4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Fiskeridirektoratet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Fiskeridirektoratet</dc:creator>
  <cp:keywords/>
  <dc:description/>
  <cp:lastModifiedBy>mefau</cp:lastModifiedBy>
  <cp:lastPrinted>2006-02-06T09:33:05Z</cp:lastPrinted>
  <dcterms:created xsi:type="dcterms:W3CDTF">2006-02-03T06:33:09Z</dcterms:created>
  <dcterms:modified xsi:type="dcterms:W3CDTF">2009-12-03T06:35:25Z</dcterms:modified>
  <cp:category/>
  <cp:version/>
  <cp:contentType/>
  <cp:contentStatus/>
</cp:coreProperties>
</file>